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Kmugglestone\Desktop\"/>
    </mc:Choice>
  </mc:AlternateContent>
  <xr:revisionPtr revIDLastSave="0" documentId="8_{6B49EBC2-6597-4E1F-8315-1CA071905992}" xr6:coauthVersionLast="41" xr6:coauthVersionMax="41" xr10:uidLastSave="{00000000-0000-0000-0000-000000000000}"/>
  <bookViews>
    <workbookView xWindow="-98" yWindow="-98" windowWidth="19396" windowHeight="10395" xr2:uid="{00000000-000D-0000-FFFF-FFFF00000000}"/>
  </bookViews>
  <sheets>
    <sheet name="DataEntry" sheetId="7" r:id="rId1"/>
    <sheet name="Pipeline" sheetId="1" r:id="rId2"/>
    <sheet name="Loss" sheetId="9" r:id="rId3"/>
    <sheet name="Diversity" sheetId="10" r:id="rId4"/>
    <sheet name="GraphControls" sheetId="2" state="hidden" r:id="rId5"/>
    <sheet name="WorkingData" sheetId="8" state="hidden" r:id="rId6"/>
  </sheets>
  <definedNames>
    <definedName name="_xlnm._FilterDatabase" localSheetId="5" hidden="1">WorkingData!$A$1:$J$397</definedName>
    <definedName name="Age">GraphControls!$E$2:$E$4</definedName>
    <definedName name="Classification">GraphControls!$A$2:$A$4</definedName>
    <definedName name="Demographic">GraphControls!$B$2:$B$4</definedName>
    <definedName name="DemographicFull">GraphControls!$B$6:$B$10</definedName>
    <definedName name="Gender">GraphControls!$D$2:$D$4</definedName>
    <definedName name="_xlnm.Print_Area" localSheetId="2">Loss!$A$1:$Q$61</definedName>
    <definedName name="_xlnm.Print_Area" localSheetId="1">Pipeline!$A$1:$Q$36</definedName>
    <definedName name="_xlnm.Print_Titles" localSheetId="2">Loss!$1:$11</definedName>
    <definedName name="Race">GraphControls!$C$2:$C$10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7" l="1"/>
  <c r="Y110" i="7" l="1"/>
  <c r="W110" i="7"/>
  <c r="U110" i="7"/>
  <c r="S110" i="7"/>
  <c r="Q110" i="7"/>
  <c r="O110" i="7"/>
  <c r="M110" i="7"/>
  <c r="K110" i="7"/>
  <c r="I110" i="7"/>
  <c r="G110" i="7"/>
  <c r="E110" i="7"/>
  <c r="C110" i="7"/>
  <c r="Y105" i="7"/>
  <c r="W105" i="7"/>
  <c r="U105" i="7"/>
  <c r="S105" i="7"/>
  <c r="Q105" i="7"/>
  <c r="O105" i="7"/>
  <c r="M105" i="7"/>
  <c r="K105" i="7"/>
  <c r="I105" i="7"/>
  <c r="G105" i="7"/>
  <c r="E105" i="7"/>
  <c r="C105" i="7"/>
  <c r="Y99" i="7"/>
  <c r="W99" i="7"/>
  <c r="U99" i="7"/>
  <c r="S99" i="7"/>
  <c r="Q99" i="7"/>
  <c r="O99" i="7"/>
  <c r="M99" i="7"/>
  <c r="K99" i="7"/>
  <c r="I99" i="7"/>
  <c r="G99" i="7"/>
  <c r="E99" i="7"/>
  <c r="C99" i="7"/>
  <c r="Y93" i="7"/>
  <c r="W93" i="7"/>
  <c r="U93" i="7"/>
  <c r="S93" i="7"/>
  <c r="Q93" i="7"/>
  <c r="O93" i="7"/>
  <c r="M93" i="7"/>
  <c r="K93" i="7"/>
  <c r="I93" i="7"/>
  <c r="G93" i="7"/>
  <c r="E93" i="7"/>
  <c r="C93" i="7"/>
  <c r="Y82" i="7"/>
  <c r="W82" i="7"/>
  <c r="U82" i="7"/>
  <c r="S82" i="7"/>
  <c r="Q82" i="7"/>
  <c r="O82" i="7"/>
  <c r="M82" i="7"/>
  <c r="K82" i="7"/>
  <c r="I82" i="7"/>
  <c r="G82" i="7"/>
  <c r="E82" i="7"/>
  <c r="C82" i="7"/>
  <c r="I69" i="7"/>
  <c r="G69" i="7"/>
  <c r="E69" i="7"/>
  <c r="C69" i="7"/>
  <c r="I64" i="7"/>
  <c r="G64" i="7"/>
  <c r="E64" i="7"/>
  <c r="C64" i="7"/>
  <c r="I58" i="7"/>
  <c r="G58" i="7"/>
  <c r="E58" i="7"/>
  <c r="C58" i="7"/>
  <c r="I52" i="7"/>
  <c r="G52" i="7"/>
  <c r="E52" i="7"/>
  <c r="C52" i="7"/>
  <c r="I41" i="7"/>
  <c r="G41" i="7"/>
  <c r="E41" i="7"/>
  <c r="C41" i="7"/>
  <c r="C28" i="7"/>
  <c r="E11" i="7"/>
  <c r="E22" i="7"/>
  <c r="E28" i="7"/>
  <c r="C22" i="7"/>
  <c r="J299" i="8" l="1"/>
  <c r="J300" i="8"/>
  <c r="J301" i="8"/>
  <c r="J294" i="8"/>
  <c r="J295" i="8"/>
  <c r="J296" i="8"/>
  <c r="J289" i="8"/>
  <c r="J290" i="8"/>
  <c r="J291" i="8"/>
  <c r="J284" i="8"/>
  <c r="J285" i="8"/>
  <c r="J286" i="8"/>
  <c r="J279" i="8"/>
  <c r="J280" i="8"/>
  <c r="J281" i="8"/>
  <c r="J274" i="8"/>
  <c r="J275" i="8"/>
  <c r="J276" i="8"/>
  <c r="J269" i="8"/>
  <c r="J270" i="8"/>
  <c r="J271" i="8"/>
  <c r="J264" i="8"/>
  <c r="J265" i="8"/>
  <c r="J266" i="8"/>
  <c r="J259" i="8"/>
  <c r="J260" i="8"/>
  <c r="J261" i="8"/>
  <c r="J254" i="8"/>
  <c r="J255" i="8"/>
  <c r="J256" i="8"/>
  <c r="J249" i="8"/>
  <c r="J250" i="8"/>
  <c r="J251" i="8"/>
  <c r="J244" i="8"/>
  <c r="J245" i="8"/>
  <c r="J246" i="8"/>
  <c r="Z101" i="7"/>
  <c r="X101" i="7"/>
  <c r="V101" i="7"/>
  <c r="T101" i="7"/>
  <c r="R101" i="7"/>
  <c r="P101" i="7"/>
  <c r="N101" i="7"/>
  <c r="L101" i="7"/>
  <c r="J101" i="7"/>
  <c r="H101" i="7"/>
  <c r="F101" i="7"/>
  <c r="D101" i="7"/>
  <c r="M60" i="7"/>
  <c r="K60" i="7"/>
  <c r="J60" i="7"/>
  <c r="H60" i="7"/>
  <c r="F60" i="7"/>
  <c r="D60" i="7"/>
  <c r="G30" i="7"/>
  <c r="F30" i="7"/>
  <c r="D30" i="7"/>
  <c r="J234" i="8" l="1"/>
  <c r="J229" i="8"/>
  <c r="J239" i="8"/>
  <c r="E239" i="8"/>
  <c r="E244" i="8"/>
  <c r="E249" i="8"/>
  <c r="E254" i="8"/>
  <c r="E259" i="8"/>
  <c r="E264" i="8"/>
  <c r="E269" i="8"/>
  <c r="E274" i="8"/>
  <c r="E279" i="8"/>
  <c r="E284" i="8"/>
  <c r="E289" i="8"/>
  <c r="E294" i="8"/>
  <c r="E299" i="8"/>
  <c r="E234" i="8"/>
  <c r="E229" i="8"/>
  <c r="I16" i="2" l="1"/>
  <c r="D80" i="7" l="1"/>
  <c r="D39" i="7"/>
  <c r="B40" i="10" l="1"/>
  <c r="D41" i="10" s="1"/>
  <c r="B37" i="10"/>
  <c r="D38" i="10" s="1"/>
  <c r="B34" i="10"/>
  <c r="D35" i="10" s="1"/>
  <c r="B31" i="10"/>
  <c r="D31" i="10" s="1"/>
  <c r="B28" i="10"/>
  <c r="D28" i="10" s="1"/>
  <c r="D37" i="10" l="1"/>
  <c r="D29" i="10"/>
  <c r="D32" i="10"/>
  <c r="D34" i="10"/>
  <c r="D40" i="10"/>
  <c r="J348" i="8"/>
  <c r="J349" i="8"/>
  <c r="J344" i="8"/>
  <c r="J345" i="8"/>
  <c r="J340" i="8"/>
  <c r="J341" i="8"/>
  <c r="J336" i="8"/>
  <c r="J337" i="8"/>
  <c r="J332" i="8"/>
  <c r="J333" i="8"/>
  <c r="J328" i="8"/>
  <c r="J329" i="8"/>
  <c r="J324" i="8"/>
  <c r="J325" i="8"/>
  <c r="J320" i="8"/>
  <c r="J321" i="8"/>
  <c r="J316" i="8"/>
  <c r="J317" i="8"/>
  <c r="J312" i="8"/>
  <c r="J313" i="8"/>
  <c r="E304" i="8"/>
  <c r="E308" i="8"/>
  <c r="E312" i="8"/>
  <c r="E316" i="8"/>
  <c r="E320" i="8"/>
  <c r="E324" i="8"/>
  <c r="E328" i="8"/>
  <c r="E332" i="8"/>
  <c r="E336" i="8"/>
  <c r="E340" i="8"/>
  <c r="E344" i="8"/>
  <c r="E348" i="8"/>
  <c r="J396" i="8"/>
  <c r="J397" i="8"/>
  <c r="J392" i="8"/>
  <c r="J393" i="8"/>
  <c r="J388" i="8"/>
  <c r="J389" i="8"/>
  <c r="J384" i="8"/>
  <c r="J385" i="8"/>
  <c r="J380" i="8"/>
  <c r="J381" i="8"/>
  <c r="J376" i="8"/>
  <c r="J377" i="8"/>
  <c r="J372" i="8"/>
  <c r="J373" i="8"/>
  <c r="J368" i="8"/>
  <c r="J369" i="8"/>
  <c r="J364" i="8"/>
  <c r="J365" i="8"/>
  <c r="J360" i="8"/>
  <c r="J361" i="8"/>
  <c r="E352" i="8"/>
  <c r="E356" i="8"/>
  <c r="E360" i="8"/>
  <c r="E364" i="8"/>
  <c r="E368" i="8"/>
  <c r="E372" i="8"/>
  <c r="E376" i="8"/>
  <c r="E380" i="8"/>
  <c r="E384" i="8"/>
  <c r="E388" i="8"/>
  <c r="E392" i="8"/>
  <c r="E396" i="8"/>
  <c r="E255" i="8"/>
  <c r="E260" i="8"/>
  <c r="E265" i="8"/>
  <c r="E270" i="8"/>
  <c r="E275" i="8"/>
  <c r="E280" i="8"/>
  <c r="E285" i="8"/>
  <c r="E290" i="8"/>
  <c r="E295" i="8"/>
  <c r="E300" i="8"/>
  <c r="E250" i="8"/>
  <c r="E245" i="8"/>
  <c r="E240" i="8"/>
  <c r="E235" i="8"/>
  <c r="E230" i="8"/>
  <c r="J190" i="8"/>
  <c r="J191" i="8"/>
  <c r="J195" i="8"/>
  <c r="J196" i="8"/>
  <c r="J200" i="8"/>
  <c r="J201" i="8"/>
  <c r="J205" i="8"/>
  <c r="J206" i="8"/>
  <c r="J210" i="8"/>
  <c r="J211" i="8"/>
  <c r="J215" i="8"/>
  <c r="J216" i="8"/>
  <c r="J220" i="8"/>
  <c r="J221" i="8"/>
  <c r="J225" i="8"/>
  <c r="J226" i="8"/>
  <c r="J185" i="8"/>
  <c r="J186" i="8"/>
  <c r="J180" i="8"/>
  <c r="J181" i="8"/>
  <c r="J175" i="8"/>
  <c r="J176" i="8"/>
  <c r="J170" i="8"/>
  <c r="J171" i="8"/>
  <c r="J172" i="8"/>
  <c r="E160" i="8"/>
  <c r="E155" i="8"/>
  <c r="E165" i="8"/>
  <c r="E170" i="8"/>
  <c r="E175" i="8"/>
  <c r="E180" i="8"/>
  <c r="E185" i="8"/>
  <c r="E190" i="8"/>
  <c r="E195" i="8"/>
  <c r="E200" i="8"/>
  <c r="E205" i="8"/>
  <c r="E210" i="8"/>
  <c r="E220" i="8"/>
  <c r="E225" i="8"/>
  <c r="E215" i="8"/>
  <c r="B25" i="10"/>
  <c r="B22" i="10"/>
  <c r="B19" i="10"/>
  <c r="B16" i="10"/>
  <c r="B13" i="10"/>
  <c r="D13" i="10" l="1"/>
  <c r="D16" i="10"/>
  <c r="D17" i="10"/>
  <c r="D20" i="10"/>
  <c r="D19" i="10"/>
  <c r="D26" i="10"/>
  <c r="D25" i="10"/>
  <c r="D22" i="10"/>
  <c r="D23" i="10"/>
  <c r="I19" i="2"/>
  <c r="I18" i="2"/>
  <c r="I17" i="2"/>
  <c r="I3" i="2"/>
  <c r="I2" i="2"/>
  <c r="O18" i="2" l="1"/>
  <c r="N18" i="2"/>
  <c r="M18" i="2"/>
  <c r="I5" i="2"/>
  <c r="O4" i="2" s="1"/>
  <c r="I4" i="2"/>
  <c r="L18" i="2"/>
  <c r="L28" i="2" l="1"/>
  <c r="M28" i="2"/>
  <c r="N28" i="2"/>
  <c r="O28" i="2"/>
  <c r="N4" i="2"/>
  <c r="M4" i="2"/>
  <c r="L4" i="2"/>
  <c r="J395" i="8" l="1"/>
  <c r="J391" i="8"/>
  <c r="J387" i="8"/>
  <c r="J383" i="8"/>
  <c r="J379" i="8"/>
  <c r="J375" i="8"/>
  <c r="J371" i="8"/>
  <c r="J367" i="8"/>
  <c r="J363" i="8"/>
  <c r="J359" i="8"/>
  <c r="J394" i="8"/>
  <c r="J346" i="8"/>
  <c r="J390" i="8"/>
  <c r="J342" i="8"/>
  <c r="J386" i="8"/>
  <c r="J338" i="8"/>
  <c r="J382" i="8"/>
  <c r="J334" i="8"/>
  <c r="J378" i="8"/>
  <c r="J330" i="8"/>
  <c r="J374" i="8"/>
  <c r="J326" i="8"/>
  <c r="J370" i="8"/>
  <c r="J322" i="8"/>
  <c r="J366" i="8"/>
  <c r="J318" i="8"/>
  <c r="J362" i="8"/>
  <c r="J314" i="8"/>
  <c r="J358" i="8"/>
  <c r="J310" i="8"/>
  <c r="E397" i="8"/>
  <c r="E395" i="8"/>
  <c r="E394" i="8"/>
  <c r="E393" i="8"/>
  <c r="E391" i="8"/>
  <c r="E390" i="8"/>
  <c r="E389" i="8"/>
  <c r="E387" i="8"/>
  <c r="E386" i="8"/>
  <c r="E385" i="8"/>
  <c r="E383" i="8"/>
  <c r="E382" i="8"/>
  <c r="E381" i="8"/>
  <c r="E379" i="8"/>
  <c r="E378" i="8"/>
  <c r="E377" i="8"/>
  <c r="E375" i="8"/>
  <c r="E374" i="8"/>
  <c r="E373" i="8"/>
  <c r="E371" i="8"/>
  <c r="E370" i="8"/>
  <c r="E369" i="8"/>
  <c r="E367" i="8"/>
  <c r="E366" i="8"/>
  <c r="E365" i="8"/>
  <c r="E363" i="8"/>
  <c r="E362" i="8"/>
  <c r="E361" i="8"/>
  <c r="E359" i="8"/>
  <c r="E358" i="8"/>
  <c r="E357" i="8"/>
  <c r="E355" i="8"/>
  <c r="E354" i="8"/>
  <c r="E353" i="8"/>
  <c r="E351" i="8"/>
  <c r="E350" i="8"/>
  <c r="J347" i="8"/>
  <c r="J343" i="8"/>
  <c r="J339" i="8"/>
  <c r="J335" i="8"/>
  <c r="J331" i="8"/>
  <c r="J327" i="8"/>
  <c r="J323" i="8"/>
  <c r="J319" i="8"/>
  <c r="J315" i="8"/>
  <c r="J311" i="8"/>
  <c r="J297" i="8"/>
  <c r="J292" i="8"/>
  <c r="J287" i="8"/>
  <c r="J282" i="8"/>
  <c r="J272" i="8"/>
  <c r="J267" i="8"/>
  <c r="J262" i="8"/>
  <c r="J257" i="8"/>
  <c r="J247" i="8"/>
  <c r="J242" i="8"/>
  <c r="E349" i="8"/>
  <c r="E347" i="8"/>
  <c r="E346" i="8"/>
  <c r="E345" i="8"/>
  <c r="E343" i="8"/>
  <c r="E342" i="8"/>
  <c r="E341" i="8"/>
  <c r="E339" i="8"/>
  <c r="E338" i="8"/>
  <c r="E337" i="8"/>
  <c r="E335" i="8"/>
  <c r="E334" i="8"/>
  <c r="E333" i="8"/>
  <c r="E331" i="8"/>
  <c r="E330" i="8"/>
  <c r="E329" i="8"/>
  <c r="E327" i="8"/>
  <c r="E326" i="8"/>
  <c r="E325" i="8"/>
  <c r="E323" i="8"/>
  <c r="E322" i="8"/>
  <c r="E321" i="8"/>
  <c r="E319" i="8"/>
  <c r="E318" i="8"/>
  <c r="E317" i="8"/>
  <c r="E315" i="8"/>
  <c r="E314" i="8"/>
  <c r="E313" i="8"/>
  <c r="E311" i="8"/>
  <c r="E310" i="8"/>
  <c r="E309" i="8"/>
  <c r="E307" i="8"/>
  <c r="E306" i="8"/>
  <c r="E305" i="8"/>
  <c r="E303" i="8"/>
  <c r="E302" i="8"/>
  <c r="J298" i="8"/>
  <c r="J293" i="8"/>
  <c r="J288" i="8"/>
  <c r="J283" i="8"/>
  <c r="J278" i="8"/>
  <c r="J273" i="8"/>
  <c r="J268" i="8"/>
  <c r="J263" i="8"/>
  <c r="J258" i="8"/>
  <c r="J253" i="8"/>
  <c r="J248" i="8"/>
  <c r="J243" i="8"/>
  <c r="J222" i="8"/>
  <c r="J217" i="8"/>
  <c r="J212" i="8"/>
  <c r="J207" i="8"/>
  <c r="J277" i="8"/>
  <c r="J202" i="8"/>
  <c r="J197" i="8"/>
  <c r="J192" i="8"/>
  <c r="J187" i="8"/>
  <c r="J182" i="8"/>
  <c r="J252" i="8"/>
  <c r="J177" i="8"/>
  <c r="J167" i="8"/>
  <c r="E301" i="8"/>
  <c r="E298" i="8"/>
  <c r="E297" i="8"/>
  <c r="E296" i="8"/>
  <c r="E293" i="8"/>
  <c r="E292" i="8"/>
  <c r="E291" i="8"/>
  <c r="E288" i="8"/>
  <c r="E287" i="8"/>
  <c r="E286" i="8"/>
  <c r="E283" i="8"/>
  <c r="E282" i="8"/>
  <c r="E281" i="8"/>
  <c r="E278" i="8"/>
  <c r="E277" i="8"/>
  <c r="E276" i="8"/>
  <c r="E273" i="8"/>
  <c r="E272" i="8"/>
  <c r="E271" i="8"/>
  <c r="E268" i="8"/>
  <c r="E267" i="8"/>
  <c r="E266" i="8"/>
  <c r="E263" i="8"/>
  <c r="E262" i="8"/>
  <c r="E261" i="8"/>
  <c r="E258" i="8"/>
  <c r="E257" i="8"/>
  <c r="E256" i="8"/>
  <c r="E253" i="8"/>
  <c r="E252" i="8"/>
  <c r="E251" i="8"/>
  <c r="E248" i="8"/>
  <c r="E247" i="8"/>
  <c r="E246" i="8"/>
  <c r="E243" i="8"/>
  <c r="E242" i="8"/>
  <c r="E241" i="8"/>
  <c r="E238" i="8"/>
  <c r="E237" i="8"/>
  <c r="E236" i="8"/>
  <c r="E233" i="8"/>
  <c r="E232" i="8"/>
  <c r="E231" i="8"/>
  <c r="E228" i="8"/>
  <c r="E227" i="8"/>
  <c r="J224" i="8"/>
  <c r="J223" i="8"/>
  <c r="J219" i="8"/>
  <c r="J218" i="8"/>
  <c r="J214" i="8"/>
  <c r="J213" i="8"/>
  <c r="J209" i="8"/>
  <c r="J208" i="8"/>
  <c r="J204" i="8"/>
  <c r="J203" i="8"/>
  <c r="J199" i="8"/>
  <c r="J198" i="8"/>
  <c r="J194" i="8"/>
  <c r="J193" i="8"/>
  <c r="J189" i="8"/>
  <c r="J188" i="8"/>
  <c r="J184" i="8"/>
  <c r="J183" i="8"/>
  <c r="J179" i="8"/>
  <c r="J178" i="8"/>
  <c r="J174" i="8" l="1"/>
  <c r="J173" i="8"/>
  <c r="J169" i="8"/>
  <c r="J168" i="8"/>
  <c r="E226" i="8"/>
  <c r="E224" i="8"/>
  <c r="E223" i="8"/>
  <c r="E222" i="8"/>
  <c r="E221" i="8"/>
  <c r="E219" i="8"/>
  <c r="E218" i="8"/>
  <c r="E217" i="8"/>
  <c r="E216" i="8"/>
  <c r="E214" i="8"/>
  <c r="E213" i="8"/>
  <c r="E212" i="8"/>
  <c r="E211" i="8"/>
  <c r="E209" i="8"/>
  <c r="E208" i="8"/>
  <c r="E207" i="8"/>
  <c r="E206" i="8"/>
  <c r="E204" i="8"/>
  <c r="E203" i="8"/>
  <c r="E202" i="8"/>
  <c r="E201" i="8"/>
  <c r="E199" i="8"/>
  <c r="E198" i="8"/>
  <c r="E197" i="8"/>
  <c r="E196" i="8"/>
  <c r="E194" i="8"/>
  <c r="E193" i="8"/>
  <c r="E192" i="8"/>
  <c r="E191" i="8"/>
  <c r="E189" i="8"/>
  <c r="E188" i="8"/>
  <c r="E187" i="8"/>
  <c r="E186" i="8"/>
  <c r="E184" i="8"/>
  <c r="E183" i="8"/>
  <c r="E182" i="8"/>
  <c r="E181" i="8"/>
  <c r="E179" i="8"/>
  <c r="E178" i="8"/>
  <c r="E177" i="8"/>
  <c r="E176" i="8"/>
  <c r="E174" i="8"/>
  <c r="E173" i="8"/>
  <c r="E172" i="8"/>
  <c r="E171" i="8"/>
  <c r="E169" i="8"/>
  <c r="E168" i="8"/>
  <c r="E167" i="8"/>
  <c r="E166" i="8"/>
  <c r="E164" i="8"/>
  <c r="E163" i="8"/>
  <c r="E162" i="8"/>
  <c r="E161" i="8"/>
  <c r="E159" i="8"/>
  <c r="E158" i="8"/>
  <c r="E157" i="8"/>
  <c r="E156" i="8"/>
  <c r="E154" i="8"/>
  <c r="J142" i="8"/>
  <c r="E153" i="8"/>
  <c r="E152" i="8"/>
  <c r="E151" i="8" l="1"/>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3" i="8"/>
  <c r="E2" i="8"/>
  <c r="J151" i="8"/>
  <c r="J150" i="8"/>
  <c r="J149" i="8"/>
  <c r="J148" i="8"/>
  <c r="J147" i="8"/>
  <c r="J146" i="8"/>
  <c r="J145" i="8"/>
  <c r="J144" i="8"/>
  <c r="J141" i="8"/>
  <c r="J140" i="8"/>
  <c r="J139" i="8"/>
  <c r="J138" i="8"/>
  <c r="J137" i="8"/>
  <c r="J136" i="8"/>
  <c r="J135" i="8"/>
  <c r="J134" i="8"/>
  <c r="J143" i="8"/>
  <c r="J133" i="8"/>
  <c r="J132" i="8"/>
  <c r="J101" i="8"/>
  <c r="J100" i="8"/>
  <c r="J99" i="8"/>
  <c r="J98" i="8"/>
  <c r="J97" i="8"/>
  <c r="J96" i="8"/>
  <c r="J95" i="8"/>
  <c r="J94" i="8"/>
  <c r="J91" i="8"/>
  <c r="J90" i="8"/>
  <c r="J89" i="8"/>
  <c r="J88" i="8"/>
  <c r="J87" i="8"/>
  <c r="J86" i="8"/>
  <c r="J85" i="8"/>
  <c r="J84" i="8"/>
  <c r="J93" i="8"/>
  <c r="J83" i="8"/>
  <c r="J92" i="8"/>
  <c r="J82" i="8"/>
  <c r="J131" i="8"/>
  <c r="J130" i="8"/>
  <c r="J129" i="8"/>
  <c r="J128" i="8"/>
  <c r="J127" i="8"/>
  <c r="J126" i="8"/>
  <c r="J125" i="8"/>
  <c r="J124" i="8"/>
  <c r="J123" i="8"/>
  <c r="J122" i="8"/>
  <c r="J121" i="8"/>
  <c r="J120" i="8"/>
  <c r="J119" i="8"/>
  <c r="J118" i="8"/>
  <c r="J117" i="8"/>
  <c r="J116" i="8"/>
  <c r="J115" i="8"/>
  <c r="J114" i="8"/>
  <c r="J113" i="8"/>
  <c r="J112" i="8"/>
  <c r="J74" i="8"/>
  <c r="J75" i="8"/>
  <c r="J76" i="8"/>
  <c r="J77" i="8"/>
  <c r="J78" i="8"/>
  <c r="J79" i="8"/>
  <c r="J80" i="8"/>
  <c r="J81" i="8"/>
  <c r="J73" i="8"/>
  <c r="J65" i="8"/>
  <c r="J66" i="8"/>
  <c r="J67" i="8"/>
  <c r="J68" i="8"/>
  <c r="J69" i="8"/>
  <c r="J70" i="8"/>
  <c r="J71" i="8"/>
  <c r="J63" i="8"/>
  <c r="J72" i="8"/>
  <c r="J62" i="8"/>
  <c r="J104" i="8"/>
  <c r="J105" i="8"/>
  <c r="J106" i="8"/>
  <c r="J107" i="8"/>
  <c r="J108" i="8"/>
  <c r="J109" i="8"/>
  <c r="J110" i="8"/>
  <c r="J111" i="8"/>
  <c r="J103" i="8"/>
  <c r="J102" i="8"/>
  <c r="J54" i="8"/>
  <c r="J55" i="8"/>
  <c r="J56" i="8"/>
  <c r="J57" i="8"/>
  <c r="J58" i="8"/>
  <c r="J59" i="8"/>
  <c r="J60" i="8"/>
  <c r="J61" i="8"/>
  <c r="J53" i="8"/>
  <c r="J52" i="8"/>
  <c r="J42" i="8"/>
  <c r="J32" i="8"/>
  <c r="J44" i="8"/>
  <c r="J45" i="8"/>
  <c r="J46" i="8"/>
  <c r="J47" i="8"/>
  <c r="J48" i="8"/>
  <c r="J49" i="8"/>
  <c r="J50" i="8"/>
  <c r="J51" i="8"/>
  <c r="J43" i="8"/>
  <c r="J34" i="8"/>
  <c r="J35" i="8"/>
  <c r="J36" i="8"/>
  <c r="J37" i="8"/>
  <c r="J38" i="8"/>
  <c r="J39" i="8"/>
  <c r="J40" i="8"/>
  <c r="J41" i="8"/>
  <c r="J33" i="8"/>
  <c r="Z113" i="7"/>
  <c r="Z112" i="7"/>
  <c r="Z111" i="7"/>
  <c r="Z108" i="7"/>
  <c r="Z107" i="7"/>
  <c r="Z106" i="7"/>
  <c r="Z103" i="7"/>
  <c r="Z102" i="7"/>
  <c r="Z100" i="7"/>
  <c r="Z97" i="7"/>
  <c r="Z96" i="7"/>
  <c r="Z95" i="7"/>
  <c r="Z94" i="7"/>
  <c r="Z91" i="7"/>
  <c r="Z90" i="7"/>
  <c r="Z89" i="7"/>
  <c r="Z88" i="7"/>
  <c r="Z87" i="7"/>
  <c r="Z86" i="7"/>
  <c r="Z85" i="7"/>
  <c r="Z84" i="7"/>
  <c r="Z83" i="7"/>
  <c r="X113" i="7"/>
  <c r="X112" i="7"/>
  <c r="X111" i="7"/>
  <c r="X108" i="7"/>
  <c r="X107" i="7"/>
  <c r="X106" i="7"/>
  <c r="X103" i="7"/>
  <c r="X102" i="7"/>
  <c r="X100" i="7"/>
  <c r="X97" i="7"/>
  <c r="X96" i="7"/>
  <c r="X95" i="7"/>
  <c r="X94" i="7"/>
  <c r="X91" i="7"/>
  <c r="X90" i="7"/>
  <c r="X89" i="7"/>
  <c r="X88" i="7"/>
  <c r="X87" i="7"/>
  <c r="X86" i="7"/>
  <c r="X85" i="7"/>
  <c r="X84" i="7"/>
  <c r="X83" i="7"/>
  <c r="V113" i="7"/>
  <c r="V112" i="7"/>
  <c r="V111" i="7"/>
  <c r="V108" i="7"/>
  <c r="V107" i="7"/>
  <c r="V106" i="7"/>
  <c r="V103" i="7"/>
  <c r="V102" i="7"/>
  <c r="V100" i="7"/>
  <c r="V97" i="7"/>
  <c r="V96" i="7"/>
  <c r="V95" i="7"/>
  <c r="V94" i="7"/>
  <c r="V91" i="7"/>
  <c r="V90" i="7"/>
  <c r="V89" i="7"/>
  <c r="V88" i="7"/>
  <c r="V87" i="7"/>
  <c r="V86" i="7"/>
  <c r="V85" i="7"/>
  <c r="V84" i="7"/>
  <c r="V83" i="7"/>
  <c r="T113" i="7"/>
  <c r="T112" i="7"/>
  <c r="T111" i="7"/>
  <c r="T108" i="7"/>
  <c r="T107" i="7"/>
  <c r="T106" i="7"/>
  <c r="T103" i="7"/>
  <c r="T102" i="7"/>
  <c r="T100" i="7"/>
  <c r="T97" i="7"/>
  <c r="T96" i="7"/>
  <c r="T95" i="7"/>
  <c r="T94" i="7"/>
  <c r="T91" i="7"/>
  <c r="T90" i="7"/>
  <c r="T89" i="7"/>
  <c r="T88" i="7"/>
  <c r="T87" i="7"/>
  <c r="T86" i="7"/>
  <c r="T85" i="7"/>
  <c r="T84" i="7"/>
  <c r="T83" i="7"/>
  <c r="R113" i="7"/>
  <c r="R112" i="7"/>
  <c r="R111" i="7"/>
  <c r="R108" i="7"/>
  <c r="R107" i="7"/>
  <c r="R106" i="7"/>
  <c r="R103" i="7"/>
  <c r="R102" i="7"/>
  <c r="R100" i="7"/>
  <c r="R97" i="7"/>
  <c r="R96" i="7"/>
  <c r="R95" i="7"/>
  <c r="R94" i="7"/>
  <c r="R91" i="7"/>
  <c r="R90" i="7"/>
  <c r="R89" i="7"/>
  <c r="R88" i="7"/>
  <c r="R87" i="7"/>
  <c r="R86" i="7"/>
  <c r="R85" i="7"/>
  <c r="R84" i="7"/>
  <c r="R83" i="7"/>
  <c r="P113" i="7"/>
  <c r="P112" i="7"/>
  <c r="P111" i="7"/>
  <c r="P108" i="7"/>
  <c r="P107" i="7"/>
  <c r="P106" i="7"/>
  <c r="P103" i="7"/>
  <c r="P102" i="7"/>
  <c r="P100" i="7"/>
  <c r="P97" i="7"/>
  <c r="P96" i="7"/>
  <c r="P95" i="7"/>
  <c r="P94" i="7"/>
  <c r="P91" i="7"/>
  <c r="P90" i="7"/>
  <c r="P89" i="7"/>
  <c r="P88" i="7"/>
  <c r="P87" i="7"/>
  <c r="P86" i="7"/>
  <c r="P85" i="7"/>
  <c r="P84" i="7"/>
  <c r="P83" i="7"/>
  <c r="N113" i="7"/>
  <c r="N112" i="7"/>
  <c r="N111" i="7"/>
  <c r="N108" i="7"/>
  <c r="N107" i="7"/>
  <c r="N106" i="7"/>
  <c r="N103" i="7"/>
  <c r="N102" i="7"/>
  <c r="N100" i="7"/>
  <c r="N97" i="7"/>
  <c r="N96" i="7"/>
  <c r="N95" i="7"/>
  <c r="N94" i="7"/>
  <c r="N91" i="7"/>
  <c r="N90" i="7"/>
  <c r="N89" i="7"/>
  <c r="N88" i="7"/>
  <c r="N87" i="7"/>
  <c r="N86" i="7"/>
  <c r="N85" i="7"/>
  <c r="N84" i="7"/>
  <c r="N83" i="7"/>
  <c r="L113" i="7"/>
  <c r="L112" i="7"/>
  <c r="L111" i="7"/>
  <c r="L108" i="7"/>
  <c r="L107" i="7"/>
  <c r="L106" i="7"/>
  <c r="L103" i="7"/>
  <c r="L102" i="7"/>
  <c r="L100" i="7"/>
  <c r="L97" i="7"/>
  <c r="L96" i="7"/>
  <c r="L95" i="7"/>
  <c r="L94" i="7"/>
  <c r="L91" i="7"/>
  <c r="L90" i="7"/>
  <c r="L89" i="7"/>
  <c r="L88" i="7"/>
  <c r="L87" i="7"/>
  <c r="L86" i="7"/>
  <c r="L85" i="7"/>
  <c r="L84" i="7"/>
  <c r="L83" i="7"/>
  <c r="J113" i="7"/>
  <c r="J112" i="7"/>
  <c r="J111" i="7"/>
  <c r="J108" i="7"/>
  <c r="J107" i="7"/>
  <c r="J106" i="7"/>
  <c r="J103" i="7"/>
  <c r="J102" i="7"/>
  <c r="J100" i="7"/>
  <c r="J97" i="7"/>
  <c r="J96" i="7"/>
  <c r="J95" i="7"/>
  <c r="J94" i="7"/>
  <c r="J91" i="7"/>
  <c r="J90" i="7"/>
  <c r="J89" i="7"/>
  <c r="J88" i="7"/>
  <c r="J87" i="7"/>
  <c r="J86" i="7"/>
  <c r="J85" i="7"/>
  <c r="J84" i="7"/>
  <c r="J83" i="7"/>
  <c r="H112" i="7"/>
  <c r="H113" i="7"/>
  <c r="H111" i="7"/>
  <c r="H108" i="7"/>
  <c r="H107" i="7"/>
  <c r="H106" i="7"/>
  <c r="H103" i="7"/>
  <c r="H102" i="7"/>
  <c r="H100" i="7"/>
  <c r="H97" i="7"/>
  <c r="H96" i="7"/>
  <c r="H95" i="7"/>
  <c r="H94" i="7"/>
  <c r="H91" i="7"/>
  <c r="H90" i="7"/>
  <c r="H89" i="7"/>
  <c r="H88" i="7"/>
  <c r="H87" i="7"/>
  <c r="H86" i="7"/>
  <c r="H85" i="7"/>
  <c r="H83" i="7"/>
  <c r="F113" i="7"/>
  <c r="F112" i="7"/>
  <c r="F111" i="7"/>
  <c r="F108" i="7"/>
  <c r="F107" i="7"/>
  <c r="F106" i="7"/>
  <c r="F103" i="7"/>
  <c r="F102" i="7"/>
  <c r="F100" i="7"/>
  <c r="F97" i="7"/>
  <c r="F96" i="7"/>
  <c r="F95" i="7"/>
  <c r="F94" i="7"/>
  <c r="F91" i="7"/>
  <c r="F90" i="7"/>
  <c r="F89" i="7"/>
  <c r="F88" i="7"/>
  <c r="F87" i="7"/>
  <c r="F86" i="7"/>
  <c r="F85" i="7"/>
  <c r="F83" i="7"/>
  <c r="Z80" i="7"/>
  <c r="X80" i="7"/>
  <c r="V80" i="7"/>
  <c r="T80" i="7"/>
  <c r="R80" i="7"/>
  <c r="P80" i="7"/>
  <c r="N80" i="7"/>
  <c r="L80" i="7"/>
  <c r="J80" i="7"/>
  <c r="H80" i="7"/>
  <c r="F80" i="7"/>
  <c r="D113" i="7"/>
  <c r="D112" i="7"/>
  <c r="D111" i="7"/>
  <c r="D108" i="7"/>
  <c r="D107" i="7"/>
  <c r="D106" i="7"/>
  <c r="D103" i="7"/>
  <c r="D102" i="7"/>
  <c r="D100" i="7"/>
  <c r="D97" i="7"/>
  <c r="D96" i="7"/>
  <c r="D95" i="7"/>
  <c r="D94" i="7"/>
  <c r="D91" i="7"/>
  <c r="D90" i="7"/>
  <c r="D89" i="7"/>
  <c r="D88" i="7"/>
  <c r="D87" i="7"/>
  <c r="D86" i="7"/>
  <c r="D85" i="7"/>
  <c r="D83" i="7"/>
  <c r="J28" i="10" l="1"/>
  <c r="J31" i="10"/>
  <c r="J34" i="10"/>
  <c r="L31" i="10"/>
  <c r="J37" i="10"/>
  <c r="J40" i="10"/>
  <c r="L28" i="10"/>
  <c r="L34" i="10"/>
  <c r="L37" i="10"/>
  <c r="L40" i="10"/>
  <c r="L19" i="10"/>
  <c r="L13" i="10"/>
  <c r="L22" i="10"/>
  <c r="J16" i="10"/>
  <c r="J13" i="10"/>
  <c r="J22" i="10"/>
  <c r="L16" i="10"/>
  <c r="L25" i="10"/>
  <c r="J19" i="10"/>
  <c r="J25" i="10"/>
  <c r="L32" i="2"/>
  <c r="N34" i="2"/>
  <c r="M34" i="2"/>
  <c r="L34" i="2"/>
  <c r="O32" i="2"/>
  <c r="M32" i="2"/>
  <c r="N32" i="2"/>
  <c r="O34" i="2"/>
  <c r="J72" i="7"/>
  <c r="J71" i="7"/>
  <c r="J70" i="7"/>
  <c r="J67" i="7"/>
  <c r="J66" i="7"/>
  <c r="J65" i="7"/>
  <c r="J62" i="7"/>
  <c r="J61" i="7"/>
  <c r="J59" i="7"/>
  <c r="J56" i="7"/>
  <c r="J55" i="7"/>
  <c r="J54" i="7"/>
  <c r="J53" i="7"/>
  <c r="J50" i="7"/>
  <c r="J49" i="7"/>
  <c r="J48" i="7"/>
  <c r="J47" i="7"/>
  <c r="J46" i="7"/>
  <c r="J45" i="7"/>
  <c r="J44" i="7"/>
  <c r="J43" i="7"/>
  <c r="J42" i="7"/>
  <c r="H72" i="7"/>
  <c r="H71" i="7"/>
  <c r="H70" i="7"/>
  <c r="H67" i="7"/>
  <c r="H66" i="7"/>
  <c r="H65" i="7"/>
  <c r="H62" i="7"/>
  <c r="H61" i="7"/>
  <c r="H59" i="7"/>
  <c r="H53" i="7"/>
  <c r="H56" i="7"/>
  <c r="H55" i="7"/>
  <c r="H54" i="7"/>
  <c r="H50" i="7"/>
  <c r="H49" i="7"/>
  <c r="H48" i="7"/>
  <c r="H47" i="7"/>
  <c r="H46" i="7"/>
  <c r="H45" i="7"/>
  <c r="H44" i="7"/>
  <c r="H43" i="7"/>
  <c r="H42" i="7"/>
  <c r="F72" i="7"/>
  <c r="F71" i="7"/>
  <c r="F70" i="7"/>
  <c r="F67" i="7"/>
  <c r="F66" i="7"/>
  <c r="F65" i="7"/>
  <c r="F62" i="7"/>
  <c r="F61" i="7"/>
  <c r="F59" i="7"/>
  <c r="F56" i="7"/>
  <c r="F55" i="7"/>
  <c r="F54" i="7"/>
  <c r="F53" i="7"/>
  <c r="F50" i="7"/>
  <c r="F49" i="7"/>
  <c r="F48" i="7"/>
  <c r="F47" i="7"/>
  <c r="F46" i="7"/>
  <c r="F45" i="7"/>
  <c r="F44" i="7"/>
  <c r="F43" i="7"/>
  <c r="F42" i="7"/>
  <c r="D72" i="7"/>
  <c r="D71" i="7"/>
  <c r="D70" i="7"/>
  <c r="D67" i="7"/>
  <c r="D66" i="7"/>
  <c r="D65" i="7"/>
  <c r="D62" i="7"/>
  <c r="D61" i="7"/>
  <c r="D59" i="7"/>
  <c r="D56" i="7"/>
  <c r="D55" i="7"/>
  <c r="D54" i="7"/>
  <c r="D53" i="7"/>
  <c r="D50" i="7"/>
  <c r="D49" i="7"/>
  <c r="D48" i="7"/>
  <c r="D47" i="7"/>
  <c r="D46" i="7"/>
  <c r="D45" i="7"/>
  <c r="D44" i="7"/>
  <c r="D42" i="7"/>
  <c r="M39" i="7"/>
  <c r="K39" i="7"/>
  <c r="J39" i="7"/>
  <c r="H39" i="7"/>
  <c r="F39" i="7"/>
  <c r="N60" i="7" l="1"/>
  <c r="J354" i="8"/>
  <c r="J162" i="8"/>
  <c r="J306" i="8"/>
  <c r="J237" i="8"/>
  <c r="J12" i="8"/>
  <c r="F13" i="10" s="1"/>
  <c r="L60" i="7"/>
  <c r="J157" i="8"/>
  <c r="J350" i="8"/>
  <c r="J302" i="8"/>
  <c r="J232" i="8"/>
  <c r="J26" i="10"/>
  <c r="L17" i="10"/>
  <c r="L23" i="10"/>
  <c r="L20" i="10"/>
  <c r="L35" i="10"/>
  <c r="L29" i="10"/>
  <c r="L26" i="10"/>
  <c r="J20" i="10"/>
  <c r="L41" i="10"/>
  <c r="J38" i="10"/>
  <c r="J32" i="10"/>
  <c r="J23" i="10"/>
  <c r="J41" i="10"/>
  <c r="L38" i="10"/>
  <c r="L32" i="10"/>
  <c r="J29" i="10"/>
  <c r="J35" i="10"/>
  <c r="J17" i="10"/>
  <c r="O21" i="2"/>
  <c r="O29" i="2"/>
  <c r="N39" i="7"/>
  <c r="J22" i="8"/>
  <c r="H13" i="10" s="1"/>
  <c r="D43" i="7"/>
  <c r="F84" i="7"/>
  <c r="D84" i="7"/>
  <c r="H84" i="7"/>
  <c r="J64" i="8"/>
  <c r="M72" i="7"/>
  <c r="K72" i="7"/>
  <c r="J353" i="8" s="1"/>
  <c r="M71" i="7"/>
  <c r="J356" i="8" s="1"/>
  <c r="K71" i="7"/>
  <c r="M70" i="7"/>
  <c r="J355" i="8" s="1"/>
  <c r="K70" i="7"/>
  <c r="J351" i="8" s="1"/>
  <c r="M67" i="7"/>
  <c r="J309" i="8" s="1"/>
  <c r="K67" i="7"/>
  <c r="J305" i="8" s="1"/>
  <c r="M66" i="7"/>
  <c r="J308" i="8" s="1"/>
  <c r="K66" i="7"/>
  <c r="J304" i="8" s="1"/>
  <c r="M65" i="7"/>
  <c r="J307" i="8" s="1"/>
  <c r="K65" i="7"/>
  <c r="J303" i="8" s="1"/>
  <c r="M62" i="7"/>
  <c r="J241" i="8" s="1"/>
  <c r="K62" i="7"/>
  <c r="J236" i="8" s="1"/>
  <c r="M61" i="7"/>
  <c r="J240" i="8" s="1"/>
  <c r="K61" i="7"/>
  <c r="J235" i="8" s="1"/>
  <c r="M59" i="7"/>
  <c r="J238" i="8" s="1"/>
  <c r="K59" i="7"/>
  <c r="J233" i="8" s="1"/>
  <c r="M56" i="7"/>
  <c r="J166" i="8" s="1"/>
  <c r="K56" i="7"/>
  <c r="J161" i="8" s="1"/>
  <c r="M55" i="7"/>
  <c r="J165" i="8" s="1"/>
  <c r="K55" i="7"/>
  <c r="J160" i="8" s="1"/>
  <c r="M54" i="7"/>
  <c r="J164" i="8" s="1"/>
  <c r="K54" i="7"/>
  <c r="J159" i="8" s="1"/>
  <c r="M53" i="7"/>
  <c r="J163" i="8" s="1"/>
  <c r="K53" i="7"/>
  <c r="J158" i="8" s="1"/>
  <c r="M50" i="7"/>
  <c r="J31" i="8" s="1"/>
  <c r="H40" i="10" s="1"/>
  <c r="K50" i="7"/>
  <c r="J21" i="8" s="1"/>
  <c r="F40" i="10" s="1"/>
  <c r="M49" i="7"/>
  <c r="J30" i="8" s="1"/>
  <c r="H37" i="10" s="1"/>
  <c r="K49" i="7"/>
  <c r="J20" i="8" s="1"/>
  <c r="F37" i="10" s="1"/>
  <c r="M48" i="7"/>
  <c r="J29" i="8" s="1"/>
  <c r="H34" i="10" s="1"/>
  <c r="K48" i="7"/>
  <c r="J19" i="8" s="1"/>
  <c r="F34" i="10" s="1"/>
  <c r="M47" i="7"/>
  <c r="J28" i="8" s="1"/>
  <c r="H31" i="10" s="1"/>
  <c r="K47" i="7"/>
  <c r="J18" i="8" s="1"/>
  <c r="F31" i="10" s="1"/>
  <c r="M46" i="7"/>
  <c r="J27" i="8" s="1"/>
  <c r="H28" i="10" s="1"/>
  <c r="K46" i="7"/>
  <c r="J17" i="8" s="1"/>
  <c r="F28" i="10" s="1"/>
  <c r="M45" i="7"/>
  <c r="J26" i="8" s="1"/>
  <c r="H25" i="10" s="1"/>
  <c r="K45" i="7"/>
  <c r="J16" i="8" s="1"/>
  <c r="F25" i="10" s="1"/>
  <c r="M44" i="7"/>
  <c r="J25" i="8" s="1"/>
  <c r="H22" i="10" s="1"/>
  <c r="K44" i="7"/>
  <c r="J15" i="8" s="1"/>
  <c r="F22" i="10" s="1"/>
  <c r="M43" i="7"/>
  <c r="J24" i="8" s="1"/>
  <c r="H19" i="10" s="1"/>
  <c r="K43" i="7"/>
  <c r="J14" i="8" s="1"/>
  <c r="F19" i="10" s="1"/>
  <c r="M42" i="7"/>
  <c r="J23" i="8" s="1"/>
  <c r="H16" i="10" s="1"/>
  <c r="K42" i="7"/>
  <c r="J13" i="8" s="1"/>
  <c r="F16" i="10" s="1"/>
  <c r="H23" i="10" l="1"/>
  <c r="M22" i="10" s="1"/>
  <c r="H35" i="10"/>
  <c r="M34" i="10" s="1"/>
  <c r="F20" i="10"/>
  <c r="K19" i="10" s="1"/>
  <c r="F26" i="10"/>
  <c r="K25" i="10" s="1"/>
  <c r="F32" i="10"/>
  <c r="K31" i="10" s="1"/>
  <c r="F38" i="10"/>
  <c r="K37" i="10" s="1"/>
  <c r="F17" i="10"/>
  <c r="K16" i="10" s="1"/>
  <c r="F23" i="10"/>
  <c r="K22" i="10" s="1"/>
  <c r="F29" i="10"/>
  <c r="K28" i="10" s="1"/>
  <c r="F35" i="10"/>
  <c r="K34" i="10" s="1"/>
  <c r="F41" i="10"/>
  <c r="K40" i="10" s="1"/>
  <c r="L71" i="7"/>
  <c r="J352" i="8"/>
  <c r="N72" i="7"/>
  <c r="J357" i="8"/>
  <c r="H17" i="10"/>
  <c r="M16" i="10" s="1"/>
  <c r="H29" i="10"/>
  <c r="M28" i="10" s="1"/>
  <c r="H41" i="10"/>
  <c r="M40" i="10" s="1"/>
  <c r="H32" i="10"/>
  <c r="M31" i="10" s="1"/>
  <c r="H26" i="10"/>
  <c r="M25" i="10" s="1"/>
  <c r="H38" i="10"/>
  <c r="M37" i="10" s="1"/>
  <c r="H20" i="10"/>
  <c r="M19" i="10" s="1"/>
  <c r="L22" i="2"/>
  <c r="L30" i="2"/>
  <c r="N21" i="2"/>
  <c r="N29" i="2"/>
  <c r="M21" i="2"/>
  <c r="M29" i="2"/>
  <c r="N22" i="2"/>
  <c r="N30" i="2"/>
  <c r="M22" i="2"/>
  <c r="M30" i="2"/>
  <c r="O22" i="2"/>
  <c r="O30" i="2"/>
  <c r="O31" i="2" s="1"/>
  <c r="S28" i="2" s="1"/>
  <c r="L21" i="2"/>
  <c r="L29" i="2"/>
  <c r="O33" i="2"/>
  <c r="N44" i="7"/>
  <c r="N48" i="7"/>
  <c r="N50" i="7"/>
  <c r="N54" i="7"/>
  <c r="N61" i="7"/>
  <c r="N65" i="7"/>
  <c r="N42" i="7"/>
  <c r="N46" i="7"/>
  <c r="N56" i="7"/>
  <c r="N67" i="7"/>
  <c r="N43" i="7"/>
  <c r="N45" i="7"/>
  <c r="N47" i="7"/>
  <c r="N49" i="7"/>
  <c r="N53" i="7"/>
  <c r="N55" i="7"/>
  <c r="N59" i="7"/>
  <c r="N62" i="7"/>
  <c r="N66" i="7"/>
  <c r="L44" i="7"/>
  <c r="L46" i="7"/>
  <c r="L48" i="7"/>
  <c r="L50" i="7"/>
  <c r="L54" i="7"/>
  <c r="L56" i="7"/>
  <c r="L61" i="7"/>
  <c r="L47" i="7"/>
  <c r="L72" i="7"/>
  <c r="L42" i="7"/>
  <c r="L43" i="7"/>
  <c r="L45" i="7"/>
  <c r="L49" i="7"/>
  <c r="L53" i="7"/>
  <c r="L55" i="7"/>
  <c r="L59" i="7"/>
  <c r="L62" i="7"/>
  <c r="L70" i="7"/>
  <c r="L67" i="7"/>
  <c r="L39" i="7"/>
  <c r="L65" i="7"/>
  <c r="L66" i="7"/>
  <c r="N70" i="7"/>
  <c r="N71" i="7"/>
  <c r="S34" i="2" l="1"/>
  <c r="S31" i="2"/>
  <c r="S32" i="2"/>
  <c r="S29" i="2"/>
  <c r="N35" i="2"/>
  <c r="N33" i="2"/>
  <c r="N31" i="2"/>
  <c r="R28" i="2" s="1"/>
  <c r="S33" i="2"/>
  <c r="M35" i="2"/>
  <c r="M33" i="2"/>
  <c r="M31" i="2"/>
  <c r="Q28" i="2" s="1"/>
  <c r="L35" i="2"/>
  <c r="O35" i="2"/>
  <c r="S35" i="2" s="1"/>
  <c r="S30" i="2"/>
  <c r="L33" i="2"/>
  <c r="L31" i="2"/>
  <c r="P28" i="2" s="1"/>
  <c r="F9" i="7"/>
  <c r="F32" i="7"/>
  <c r="F31" i="7"/>
  <c r="F29" i="7"/>
  <c r="F26" i="7"/>
  <c r="F25" i="7"/>
  <c r="F24" i="7"/>
  <c r="F23" i="7"/>
  <c r="F20" i="7"/>
  <c r="F19" i="7"/>
  <c r="F18" i="7"/>
  <c r="F17" i="7"/>
  <c r="F16" i="7"/>
  <c r="F15" i="7"/>
  <c r="F14" i="7"/>
  <c r="F13" i="7"/>
  <c r="F12" i="7"/>
  <c r="D32" i="7"/>
  <c r="D31" i="7"/>
  <c r="D29" i="7"/>
  <c r="D26" i="7"/>
  <c r="D25" i="7"/>
  <c r="D24" i="7"/>
  <c r="D23" i="7"/>
  <c r="D13" i="7"/>
  <c r="D14" i="7"/>
  <c r="D15" i="7"/>
  <c r="D16" i="7"/>
  <c r="D17" i="7"/>
  <c r="D18" i="7"/>
  <c r="D19" i="7"/>
  <c r="D20" i="7"/>
  <c r="D12" i="7"/>
  <c r="D9" i="7"/>
  <c r="G32" i="7"/>
  <c r="J231" i="8" s="1"/>
  <c r="G31" i="7"/>
  <c r="J230" i="8" s="1"/>
  <c r="G29" i="7"/>
  <c r="G26" i="7"/>
  <c r="J156" i="8" s="1"/>
  <c r="G25" i="7"/>
  <c r="J155" i="8" s="1"/>
  <c r="G24" i="7"/>
  <c r="G23" i="7"/>
  <c r="G20" i="7"/>
  <c r="J11" i="8" s="1"/>
  <c r="E40" i="10" s="1"/>
  <c r="G19" i="7"/>
  <c r="J10" i="8" s="1"/>
  <c r="E37" i="10" s="1"/>
  <c r="G18" i="7"/>
  <c r="G17" i="7"/>
  <c r="G16" i="7"/>
  <c r="J7" i="8" s="1"/>
  <c r="E28" i="10" s="1"/>
  <c r="G15" i="7"/>
  <c r="J6" i="8" s="1"/>
  <c r="E25" i="10" s="1"/>
  <c r="G14" i="7"/>
  <c r="G13" i="7"/>
  <c r="G12" i="7"/>
  <c r="J3" i="8" s="1"/>
  <c r="E16" i="10" s="1"/>
  <c r="G9" i="7"/>
  <c r="H30" i="7" s="1"/>
  <c r="P29" i="2" l="1"/>
  <c r="Q30" i="2"/>
  <c r="R29" i="2"/>
  <c r="J228" i="8"/>
  <c r="H23" i="7"/>
  <c r="J153" i="8"/>
  <c r="H24" i="7"/>
  <c r="J154" i="8"/>
  <c r="H31" i="7"/>
  <c r="J2" i="8"/>
  <c r="J227" i="8"/>
  <c r="J152" i="8"/>
  <c r="R30" i="2"/>
  <c r="R35" i="2"/>
  <c r="R33" i="2"/>
  <c r="P33" i="2"/>
  <c r="Q29" i="2"/>
  <c r="Q35" i="2"/>
  <c r="P35" i="2"/>
  <c r="Q32" i="2"/>
  <c r="Q31" i="2"/>
  <c r="Q34" i="2"/>
  <c r="P32" i="2"/>
  <c r="P31" i="2"/>
  <c r="P34" i="2"/>
  <c r="P30" i="2"/>
  <c r="Q33" i="2"/>
  <c r="R32" i="2"/>
  <c r="R31" i="2"/>
  <c r="R34" i="2"/>
  <c r="H17" i="7"/>
  <c r="J8" i="8"/>
  <c r="E31" i="10" s="1"/>
  <c r="H13" i="7"/>
  <c r="J4" i="8"/>
  <c r="H14" i="7"/>
  <c r="J5" i="8"/>
  <c r="H18" i="7"/>
  <c r="J9" i="8"/>
  <c r="H15" i="7"/>
  <c r="H19" i="7"/>
  <c r="H25" i="7"/>
  <c r="H32" i="7"/>
  <c r="H12" i="7"/>
  <c r="H16" i="7"/>
  <c r="H20" i="7"/>
  <c r="H26" i="7"/>
  <c r="H29" i="7"/>
  <c r="H9" i="7"/>
  <c r="N19" i="2" l="1"/>
  <c r="R18" i="2" s="1"/>
  <c r="E22" i="10"/>
  <c r="O19" i="2"/>
  <c r="S18" i="2" s="1"/>
  <c r="E13" i="10"/>
  <c r="E32" i="10" s="1"/>
  <c r="M19" i="2"/>
  <c r="E34" i="10"/>
  <c r="L19" i="2"/>
  <c r="E19" i="10"/>
  <c r="M6" i="2"/>
  <c r="N5" i="2"/>
  <c r="R4" i="2" s="1"/>
  <c r="L7" i="2"/>
  <c r="O9" i="2"/>
  <c r="M9" i="2"/>
  <c r="M5" i="2"/>
  <c r="Q4" i="2" s="1"/>
  <c r="M11" i="2"/>
  <c r="N9" i="2"/>
  <c r="O6" i="2"/>
  <c r="O7" i="2"/>
  <c r="Q21" i="2" l="1"/>
  <c r="Q18" i="2"/>
  <c r="P19" i="2"/>
  <c r="P18" i="2"/>
  <c r="Q19" i="2"/>
  <c r="E20" i="10"/>
  <c r="I19" i="10" s="1"/>
  <c r="R21" i="2"/>
  <c r="N20" i="2"/>
  <c r="R20" i="2" s="1"/>
  <c r="R22" i="2"/>
  <c r="R19" i="2"/>
  <c r="Q22" i="2"/>
  <c r="E35" i="10"/>
  <c r="I34" i="10" s="1"/>
  <c r="L20" i="2"/>
  <c r="P20" i="2" s="1"/>
  <c r="M20" i="2"/>
  <c r="Q20" i="2" s="1"/>
  <c r="O20" i="2"/>
  <c r="S20" i="2" s="1"/>
  <c r="G31" i="10"/>
  <c r="I31" i="10"/>
  <c r="P21" i="2"/>
  <c r="S19" i="2"/>
  <c r="E23" i="10"/>
  <c r="P22" i="2"/>
  <c r="S22" i="2"/>
  <c r="S21" i="2"/>
  <c r="E26" i="10"/>
  <c r="E41" i="10"/>
  <c r="E17" i="10"/>
  <c r="E29" i="10"/>
  <c r="E38" i="10"/>
  <c r="R9" i="2"/>
  <c r="Q9" i="2"/>
  <c r="Q11" i="2"/>
  <c r="L5" i="2"/>
  <c r="P4" i="2" s="1"/>
  <c r="L9" i="2"/>
  <c r="O11" i="2"/>
  <c r="N6" i="2"/>
  <c r="N10" i="2" s="1"/>
  <c r="R10" i="2" s="1"/>
  <c r="M7" i="2"/>
  <c r="M8" i="2" s="1"/>
  <c r="Q8" i="2" s="1"/>
  <c r="L6" i="2"/>
  <c r="L11" i="2"/>
  <c r="O5" i="2"/>
  <c r="S4" i="2" s="1"/>
  <c r="N7" i="2"/>
  <c r="R7" i="2" s="1"/>
  <c r="N11" i="2"/>
  <c r="R11" i="2" s="1"/>
  <c r="Q6" i="2"/>
  <c r="M10" i="2"/>
  <c r="Q10" i="2" s="1"/>
  <c r="Q5" i="2"/>
  <c r="R5" i="2"/>
  <c r="O10" i="2"/>
  <c r="G19" i="10" l="1"/>
  <c r="G34" i="10"/>
  <c r="G40" i="10"/>
  <c r="I40" i="10"/>
  <c r="G37" i="10"/>
  <c r="I37" i="10"/>
  <c r="G25" i="10"/>
  <c r="I25" i="10"/>
  <c r="I16" i="10"/>
  <c r="G16" i="10"/>
  <c r="I22" i="10"/>
  <c r="G22" i="10"/>
  <c r="I28" i="10"/>
  <c r="G28" i="10"/>
  <c r="P5" i="2"/>
  <c r="S10" i="2"/>
  <c r="P11" i="2"/>
  <c r="O12" i="2"/>
  <c r="S12" i="2" s="1"/>
  <c r="S11" i="2"/>
  <c r="P9" i="2"/>
  <c r="S9" i="2"/>
  <c r="P6" i="2"/>
  <c r="P7" i="2"/>
  <c r="L12" i="2"/>
  <c r="P12" i="2" s="1"/>
  <c r="S5" i="2"/>
  <c r="O8" i="2"/>
  <c r="S8" i="2" s="1"/>
  <c r="S6" i="2"/>
  <c r="S7" i="2"/>
  <c r="N8" i="2"/>
  <c r="R8" i="2" s="1"/>
  <c r="N12" i="2"/>
  <c r="R12" i="2" s="1"/>
  <c r="R6" i="2"/>
  <c r="Q7" i="2"/>
  <c r="M12" i="2"/>
  <c r="Q12" i="2" s="1"/>
  <c r="L8" i="2"/>
  <c r="P8" i="2" s="1"/>
  <c r="L10" i="2"/>
  <c r="P10" i="2" s="1"/>
</calcChain>
</file>

<file path=xl/sharedStrings.xml><?xml version="1.0" encoding="utf-8"?>
<sst xmlns="http://schemas.openxmlformats.org/spreadsheetml/2006/main" count="1925" uniqueCount="105">
  <si>
    <t>Admitted</t>
  </si>
  <si>
    <t>Enrolled FT</t>
  </si>
  <si>
    <t>Enrolled PT</t>
  </si>
  <si>
    <t>Enrolled FT, met credits</t>
  </si>
  <si>
    <t>Enrolled FT, did not meet credits</t>
  </si>
  <si>
    <t>Enrolled PT, met credits</t>
  </si>
  <si>
    <t>Enrolled PT, did not meet credits</t>
  </si>
  <si>
    <t>Admitted, Not Enrolled</t>
  </si>
  <si>
    <t>Classification</t>
  </si>
  <si>
    <t>Transfers/Prior Credit</t>
  </si>
  <si>
    <t>Demographic</t>
  </si>
  <si>
    <t>Race</t>
  </si>
  <si>
    <t>Gender</t>
  </si>
  <si>
    <t>Age</t>
  </si>
  <si>
    <t>American Indian</t>
  </si>
  <si>
    <t>Black</t>
  </si>
  <si>
    <t>Hispanic</t>
  </si>
  <si>
    <t>Asian/Pacific Islander</t>
  </si>
  <si>
    <t>Multiracial</t>
  </si>
  <si>
    <t>White</t>
  </si>
  <si>
    <t>Nonresident Alien</t>
  </si>
  <si>
    <t>Female</t>
  </si>
  <si>
    <t>Male</t>
  </si>
  <si>
    <t>Counts</t>
  </si>
  <si>
    <t>Percentages</t>
  </si>
  <si>
    <t>Pipeline Graph</t>
  </si>
  <si>
    <t>[Logo Goes Here]</t>
  </si>
  <si>
    <t>Access: Admissions-Enrollment-Credit Pipeline</t>
  </si>
  <si>
    <t>#</t>
  </si>
  <si>
    <t>Access: Loss of Students by Enrollment Phase</t>
  </si>
  <si>
    <t>Race Groups</t>
  </si>
  <si>
    <t>Other</t>
  </si>
  <si>
    <t xml:space="preserve"> - Select Race -</t>
  </si>
  <si>
    <t>All Genders</t>
  </si>
  <si>
    <t>All Ages</t>
  </si>
  <si>
    <t>All Races</t>
  </si>
  <si>
    <t>Selections</t>
  </si>
  <si>
    <t>Step 1: Admitted Students</t>
  </si>
  <si>
    <t>Category</t>
  </si>
  <si>
    <t>Overall</t>
  </si>
  <si>
    <t>Unknown Age</t>
  </si>
  <si>
    <t>Unknown Gender</t>
  </si>
  <si>
    <t>Unknown Race</t>
  </si>
  <si>
    <t>First-Time Freshmen (FTIC)</t>
  </si>
  <si>
    <t>% of Cat</t>
  </si>
  <si>
    <t>Other Race</t>
  </si>
  <si>
    <t>All Entering Cohort</t>
  </si>
  <si>
    <t>Access: Data Entry Sheet</t>
  </si>
  <si>
    <t>Step 2: Enrollment Status</t>
  </si>
  <si>
    <t>College Readiness</t>
  </si>
  <si>
    <t>Pell Status</t>
  </si>
  <si>
    <t>College Ready</t>
  </si>
  <si>
    <t>Not College Ready</t>
  </si>
  <si>
    <t>Unknown Readiness</t>
  </si>
  <si>
    <t>Pell Recipient</t>
  </si>
  <si>
    <t>Non-Pell Recipient</t>
  </si>
  <si>
    <t>Unknown Pell</t>
  </si>
  <si>
    <t>High (30+)</t>
  </si>
  <si>
    <t>% of Value</t>
  </si>
  <si>
    <t>Moderate (24-29)</t>
  </si>
  <si>
    <t>Low (&lt; 24)</t>
  </si>
  <si>
    <t>High (15+)</t>
  </si>
  <si>
    <t>Moderate (12-14)</t>
  </si>
  <si>
    <t>Low (&lt; 12)</t>
  </si>
  <si>
    <r>
      <t>Step 3: Credit Accumulation</t>
    </r>
    <r>
      <rPr>
        <i/>
        <sz val="11"/>
        <color theme="1"/>
        <rFont val="Calibri"/>
        <family val="2"/>
        <scheme val="minor"/>
      </rPr>
      <t xml:space="preserve"> (Note: Percentages use the given group's enrollment size as a denominator, not the"Overall" line.)</t>
    </r>
  </si>
  <si>
    <t>Value</t>
  </si>
  <si>
    <t>Row</t>
  </si>
  <si>
    <t>DemoCat</t>
  </si>
  <si>
    <t>Lookup</t>
  </si>
  <si>
    <t>sort1_demo</t>
  </si>
  <si>
    <t>sort3_democat</t>
  </si>
  <si>
    <t>sort4_row</t>
  </si>
  <si>
    <t>sort2_classification</t>
  </si>
  <si>
    <t>All Levels</t>
  </si>
  <si>
    <t>All Incomes</t>
  </si>
  <si>
    <r>
      <t xml:space="preserve">1) Select a </t>
    </r>
    <r>
      <rPr>
        <b/>
        <sz val="11"/>
        <color theme="1"/>
        <rFont val="Calibri"/>
        <family val="2"/>
        <scheme val="minor"/>
      </rPr>
      <t>Classification</t>
    </r>
    <r>
      <rPr>
        <sz val="11"/>
        <color theme="1"/>
        <rFont val="Calibri"/>
        <family val="2"/>
        <scheme val="minor"/>
      </rPr>
      <t xml:space="preserve"> from the first row of the </t>
    </r>
    <r>
      <rPr>
        <b/>
        <sz val="11"/>
        <color theme="1"/>
        <rFont val="Calibri"/>
        <family val="2"/>
        <scheme val="minor"/>
      </rPr>
      <t xml:space="preserve">Selections </t>
    </r>
    <r>
      <rPr>
        <sz val="11"/>
        <color theme="1"/>
        <rFont val="Calibri"/>
        <family val="2"/>
        <scheme val="minor"/>
      </rPr>
      <t>box. Your options include (1) All Entering Cohort, (2) First-Time Freshmen (FTIC), and (3) Transfers/Prior Credit.</t>
    </r>
  </si>
  <si>
    <r>
      <t xml:space="preserve">2) Select a </t>
    </r>
    <r>
      <rPr>
        <b/>
        <sz val="11"/>
        <color theme="1"/>
        <rFont val="Calibri"/>
        <family val="2"/>
        <scheme val="minor"/>
      </rPr>
      <t>Demographic</t>
    </r>
    <r>
      <rPr>
        <sz val="11"/>
        <color theme="1"/>
        <rFont val="Calibri"/>
        <family val="2"/>
        <scheme val="minor"/>
      </rPr>
      <t xml:space="preserve"> from the second row of the </t>
    </r>
    <r>
      <rPr>
        <b/>
        <sz val="11"/>
        <color theme="1"/>
        <rFont val="Calibri"/>
        <family val="2"/>
        <scheme val="minor"/>
      </rPr>
      <t xml:space="preserve">Selections </t>
    </r>
    <r>
      <rPr>
        <sz val="11"/>
        <color theme="1"/>
        <rFont val="Calibri"/>
        <family val="2"/>
        <scheme val="minor"/>
      </rPr>
      <t>box.</t>
    </r>
  </si>
  <si>
    <r>
      <t xml:space="preserve">(a) If you select either </t>
    </r>
    <r>
      <rPr>
        <i/>
        <sz val="11"/>
        <color theme="1"/>
        <rFont val="Calibri"/>
        <family val="2"/>
        <scheme val="minor"/>
      </rPr>
      <t>Gender</t>
    </r>
    <r>
      <rPr>
        <sz val="11"/>
        <color theme="1"/>
        <rFont val="Calibri"/>
        <family val="2"/>
        <scheme val="minor"/>
      </rPr>
      <t xml:space="preserve"> or </t>
    </r>
    <r>
      <rPr>
        <i/>
        <sz val="11"/>
        <color theme="1"/>
        <rFont val="Calibri"/>
        <family val="2"/>
        <scheme val="minor"/>
      </rPr>
      <t>Age</t>
    </r>
    <r>
      <rPr>
        <sz val="11"/>
        <color theme="1"/>
        <rFont val="Calibri"/>
        <family val="2"/>
        <scheme val="minor"/>
      </rPr>
      <t xml:space="preserve">, all available groups will display in your graph (regardless of what information is present in the </t>
    </r>
    <r>
      <rPr>
        <b/>
        <sz val="11"/>
        <color theme="1"/>
        <rFont val="Calibri"/>
        <family val="2"/>
        <scheme val="minor"/>
      </rPr>
      <t>Race Groups</t>
    </r>
    <r>
      <rPr>
        <sz val="11"/>
        <color theme="1"/>
        <rFont val="Calibri"/>
        <family val="2"/>
        <scheme val="minor"/>
      </rPr>
      <t xml:space="preserve"> box.) An "All Students" group will appear as the top bar.</t>
    </r>
  </si>
  <si>
    <r>
      <t xml:space="preserve">(b) If you select </t>
    </r>
    <r>
      <rPr>
        <i/>
        <sz val="11"/>
        <color theme="1"/>
        <rFont val="Calibri"/>
        <family val="2"/>
        <scheme val="minor"/>
      </rPr>
      <t>Race</t>
    </r>
    <r>
      <rPr>
        <sz val="11"/>
        <color theme="1"/>
        <rFont val="Calibri"/>
        <family val="2"/>
        <scheme val="minor"/>
      </rPr>
      <t xml:space="preserve">, you have full control of the four bars that will appear. Select these groups in the </t>
    </r>
    <r>
      <rPr>
        <b/>
        <sz val="11"/>
        <color theme="1"/>
        <rFont val="Calibri"/>
        <family val="2"/>
        <scheme val="minor"/>
      </rPr>
      <t>Race Groups</t>
    </r>
    <r>
      <rPr>
        <sz val="11"/>
        <color theme="1"/>
        <rFont val="Calibri"/>
        <family val="2"/>
        <scheme val="minor"/>
      </rPr>
      <t xml:space="preserve"> selection boxes.</t>
    </r>
  </si>
  <si>
    <r>
      <t xml:space="preserve">(c) If you select </t>
    </r>
    <r>
      <rPr>
        <i/>
        <sz val="11"/>
        <color theme="1"/>
        <rFont val="Calibri"/>
        <family val="2"/>
        <scheme val="minor"/>
      </rPr>
      <t>Race</t>
    </r>
    <r>
      <rPr>
        <sz val="11"/>
        <color theme="1"/>
        <rFont val="Calibri"/>
        <family val="2"/>
        <scheme val="minor"/>
      </rPr>
      <t xml:space="preserve"> but do not want to fill the graph with a full set of four bars, move the corresponding bar's drop-down to the " - Select Race - " option at the very top of the drop-down list. The corresponding bar/label will be blank.</t>
    </r>
  </si>
  <si>
    <t>Graph Control Instructions</t>
  </si>
  <si>
    <t>Loss Graph (Phase 1)</t>
  </si>
  <si>
    <t>Loss Graph (Phase 2)</t>
  </si>
  <si>
    <t>Enrolled Total</t>
  </si>
  <si>
    <t>Access: Diversity of Students at Each Phase</t>
  </si>
  <si>
    <t>Group</t>
  </si>
  <si>
    <t>Enrolled</t>
  </si>
  <si>
    <t>FT</t>
  </si>
  <si>
    <t>PT</t>
  </si>
  <si>
    <t>Met Credit Threshold</t>
  </si>
  <si>
    <t>DemographicFull</t>
  </si>
  <si>
    <t>Pell</t>
  </si>
  <si>
    <t>Readiness</t>
  </si>
  <si>
    <t>Change
(from FT Enroll)</t>
  </si>
  <si>
    <t>Change
(from PT Enroll)</t>
  </si>
  <si>
    <t>Selector (Pipeline)</t>
  </si>
  <si>
    <t>Selector (Loss)</t>
  </si>
  <si>
    <t>Lookup for Diversity</t>
  </si>
  <si>
    <r>
      <t xml:space="preserve">2) Select a </t>
    </r>
    <r>
      <rPr>
        <b/>
        <sz val="11"/>
        <color theme="1"/>
        <rFont val="Calibri"/>
        <family val="2"/>
        <scheme val="minor"/>
      </rPr>
      <t>Demographic</t>
    </r>
    <r>
      <rPr>
        <sz val="11"/>
        <color theme="1"/>
        <rFont val="Calibri"/>
        <family val="2"/>
        <scheme val="minor"/>
      </rPr>
      <t xml:space="preserve"> from the second row of the </t>
    </r>
    <r>
      <rPr>
        <b/>
        <sz val="11"/>
        <color theme="1"/>
        <rFont val="Calibri"/>
        <family val="2"/>
        <scheme val="minor"/>
      </rPr>
      <t xml:space="preserve">Selections </t>
    </r>
    <r>
      <rPr>
        <sz val="11"/>
        <color theme="1"/>
        <rFont val="Calibri"/>
        <family val="2"/>
        <scheme val="minor"/>
      </rPr>
      <t>box. All possible groups associated with that selection will appear in the table.</t>
    </r>
  </si>
  <si>
    <t>Change
(from Admit)</t>
  </si>
  <si>
    <t>Under 20 Years</t>
  </si>
  <si>
    <t>20-24 Years</t>
  </si>
  <si>
    <t>25 Years and Older</t>
  </si>
  <si>
    <t>Interpreting the Table</t>
  </si>
  <si>
    <r>
      <t xml:space="preserve">This table is designed to track changse in diversity at each phase of enrollment. The percentages </t>
    </r>
    <r>
      <rPr>
        <i/>
        <sz val="11"/>
        <color theme="1"/>
        <rFont val="Calibri"/>
        <family val="2"/>
        <scheme val="minor"/>
      </rPr>
      <t>in the Value column</t>
    </r>
    <r>
      <rPr>
        <sz val="11"/>
        <color theme="1"/>
        <rFont val="Calibri"/>
        <family val="2"/>
        <scheme val="minor"/>
      </rPr>
      <t xml:space="preserve"> accompanying counts are for the column; for example, if you have Race selected as your demogrpahic, the percentage of Black students is out of students of all race categories ("All Races.") On the other hand, the percentages in </t>
    </r>
    <r>
      <rPr>
        <i/>
        <sz val="11"/>
        <color theme="1"/>
        <rFont val="Calibri"/>
        <family val="2"/>
        <scheme val="minor"/>
      </rPr>
      <t>the Change column</t>
    </r>
    <r>
      <rPr>
        <sz val="11"/>
        <color theme="1"/>
        <rFont val="Calibri"/>
        <family val="2"/>
        <scheme val="minor"/>
      </rPr>
      <t xml:space="preserve"> are accented by arrows (a red down arrow, green up arrow, or a yellow dash indicating no change) that represent the change in that subgroup's share as compared to the previous phase. You can use the table as a quick way to determine whether the percentage share of a particular subgroup, out of all students, changse notably between admission adn enrollment, as well as between enrollment and the categorization of meeting adequate credits in the first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</si>
</sst>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6"/>
      <color theme="1"/>
      <name val="Calibri"/>
      <family val="2"/>
      <scheme val="minor"/>
    </font>
    <font>
      <u/>
      <sz val="11"/>
      <color theme="1"/>
      <name val="Calibri"/>
      <family val="2"/>
      <scheme val="minor"/>
    </font>
    <font>
      <i/>
      <sz val="11"/>
      <color theme="1"/>
      <name val="Calibri"/>
      <family val="2"/>
      <scheme val="minor"/>
    </font>
    <font>
      <i/>
      <sz val="9"/>
      <color theme="1"/>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E8FF5F"/>
        <bgColor indexed="64"/>
      </patternFill>
    </fill>
    <fill>
      <patternFill patternType="solid">
        <fgColor theme="0"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dashed">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tint="-0.14996795556505021"/>
      </left>
      <right/>
      <top style="medium">
        <color indexed="64"/>
      </top>
      <bottom/>
      <diagonal/>
    </border>
    <border>
      <left style="thin">
        <color theme="0" tint="-0.14996795556505021"/>
      </left>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indexed="64"/>
      </left>
      <right style="thin">
        <color indexed="64"/>
      </right>
      <top/>
      <bottom style="thin">
        <color theme="0" tint="-0.14996795556505021"/>
      </bottom>
      <diagonal/>
    </border>
    <border>
      <left style="dashed">
        <color indexed="64"/>
      </left>
      <right/>
      <top/>
      <bottom style="thin">
        <color theme="0" tint="-0.14996795556505021"/>
      </bottom>
      <diagonal/>
    </border>
    <border>
      <left style="thin">
        <color indexed="64"/>
      </left>
      <right/>
      <top/>
      <bottom style="thin">
        <color theme="0" tint="-0.14996795556505021"/>
      </bottom>
      <diagonal/>
    </border>
    <border>
      <left style="hair">
        <color indexed="64"/>
      </left>
      <right/>
      <top style="thin">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theme="0" tint="-0.14996795556505021"/>
      </bottom>
      <diagonal/>
    </border>
    <border>
      <left style="hair">
        <color indexed="64"/>
      </left>
      <right style="medium">
        <color indexed="64"/>
      </right>
      <top style="thin">
        <color indexed="64"/>
      </top>
      <bottom style="medium">
        <color indexed="64"/>
      </bottom>
      <diagonal/>
    </border>
    <border>
      <left style="hair">
        <color indexed="64"/>
      </left>
      <right style="thin">
        <color theme="0" tint="-0.14996795556505021"/>
      </right>
      <top style="medium">
        <color indexed="64"/>
      </top>
      <bottom/>
      <diagonal/>
    </border>
    <border>
      <left style="hair">
        <color indexed="64"/>
      </left>
      <right style="thin">
        <color theme="0" tint="-0.14996795556505021"/>
      </right>
      <top/>
      <bottom/>
      <diagonal/>
    </border>
    <border>
      <left style="hair">
        <color indexed="64"/>
      </left>
      <right style="thin">
        <color theme="0" tint="-0.14996795556505021"/>
      </right>
      <top/>
      <bottom style="thin">
        <color theme="0" tint="-0.14996795556505021"/>
      </bottom>
      <diagonal/>
    </border>
    <border>
      <left/>
      <right style="thin">
        <color indexed="64"/>
      </right>
      <top style="medium">
        <color indexed="64"/>
      </top>
      <bottom/>
      <diagonal/>
    </border>
    <border>
      <left style="dashed">
        <color indexed="64"/>
      </left>
      <right style="hair">
        <color indexed="64"/>
      </right>
      <top style="medium">
        <color indexed="64"/>
      </top>
      <bottom/>
      <diagonal/>
    </border>
    <border>
      <left style="dashed">
        <color indexed="64"/>
      </left>
      <right style="hair">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diagonal/>
    </border>
  </borders>
  <cellStyleXfs count="2">
    <xf numFmtId="0" fontId="0" fillId="0" borderId="0"/>
    <xf numFmtId="9" fontId="1" fillId="0" borderId="0" applyFont="0" applyFill="0" applyBorder="0" applyAlignment="0" applyProtection="0"/>
  </cellStyleXfs>
  <cellXfs count="267">
    <xf numFmtId="0" fontId="0" fillId="0" borderId="0" xfId="0"/>
    <xf numFmtId="0" fontId="2" fillId="0" borderId="1" xfId="0" applyFont="1" applyBorder="1" applyProtection="1">
      <protection hidden="1"/>
    </xf>
    <xf numFmtId="0" fontId="2" fillId="0" borderId="7" xfId="0" applyFont="1" applyBorder="1" applyProtection="1">
      <protection hidden="1"/>
    </xf>
    <xf numFmtId="0" fontId="2" fillId="0" borderId="15" xfId="0" applyFont="1" applyBorder="1" applyProtection="1">
      <protection hidden="1"/>
    </xf>
    <xf numFmtId="0" fontId="0" fillId="0" borderId="0" xfId="0" applyProtection="1">
      <protection hidden="1"/>
    </xf>
    <xf numFmtId="0" fontId="3" fillId="0" borderId="0" xfId="0" applyFont="1" applyProtection="1">
      <protection hidden="1"/>
    </xf>
    <xf numFmtId="0" fontId="3" fillId="0" borderId="0" xfId="0" applyFont="1" applyFill="1" applyBorder="1" applyProtection="1">
      <protection hidden="1"/>
    </xf>
    <xf numFmtId="0" fontId="0" fillId="0" borderId="2" xfId="0" applyBorder="1" applyProtection="1">
      <protection hidden="1"/>
    </xf>
    <xf numFmtId="0" fontId="0" fillId="0" borderId="5" xfId="0" applyBorder="1" applyProtection="1">
      <protection hidden="1"/>
    </xf>
    <xf numFmtId="0" fontId="0" fillId="0" borderId="15" xfId="0" applyBorder="1" applyProtection="1">
      <protection hidden="1"/>
    </xf>
    <xf numFmtId="0" fontId="0" fillId="0" borderId="4"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 xfId="0" applyFill="1" applyBorder="1" applyProtection="1">
      <protection hidden="1"/>
    </xf>
    <xf numFmtId="0" fontId="0" fillId="0" borderId="7"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3" xfId="0" applyFill="1" applyBorder="1" applyProtection="1">
      <protection hidden="1"/>
    </xf>
    <xf numFmtId="3" fontId="0" fillId="0" borderId="4" xfId="0" applyNumberFormat="1" applyBorder="1" applyAlignment="1" applyProtection="1">
      <alignment horizontal="center"/>
      <protection hidden="1"/>
    </xf>
    <xf numFmtId="3" fontId="0" fillId="0" borderId="12" xfId="0" applyNumberFormat="1" applyBorder="1" applyAlignment="1" applyProtection="1">
      <alignment horizontal="center"/>
      <protection hidden="1"/>
    </xf>
    <xf numFmtId="3" fontId="0" fillId="0" borderId="9" xfId="0" applyNumberFormat="1" applyBorder="1" applyAlignment="1" applyProtection="1">
      <alignment horizontal="center"/>
      <protection hidden="1"/>
    </xf>
    <xf numFmtId="9" fontId="0" fillId="0" borderId="4" xfId="1" applyNumberFormat="1" applyFont="1" applyBorder="1" applyAlignment="1" applyProtection="1">
      <alignment horizontal="center"/>
      <protection hidden="1"/>
    </xf>
    <xf numFmtId="9" fontId="0" fillId="0" borderId="12" xfId="1" applyNumberFormat="1" applyFont="1" applyBorder="1" applyAlignment="1" applyProtection="1">
      <alignment horizontal="center"/>
      <protection hidden="1"/>
    </xf>
    <xf numFmtId="9" fontId="0" fillId="0" borderId="9" xfId="1" applyNumberFormat="1" applyFont="1" applyBorder="1" applyAlignment="1" applyProtection="1">
      <alignment horizontal="center"/>
      <protection hidden="1"/>
    </xf>
    <xf numFmtId="3" fontId="0" fillId="0" borderId="5" xfId="0" applyNumberFormat="1" applyBorder="1" applyAlignment="1" applyProtection="1">
      <alignment horizontal="center"/>
      <protection hidden="1"/>
    </xf>
    <xf numFmtId="3" fontId="0" fillId="0" borderId="0" xfId="0" applyNumberFormat="1" applyBorder="1" applyAlignment="1" applyProtection="1">
      <alignment horizontal="center"/>
      <protection hidden="1"/>
    </xf>
    <xf numFmtId="3" fontId="0" fillId="0" borderId="11" xfId="0" applyNumberFormat="1" applyBorder="1" applyAlignment="1" applyProtection="1">
      <alignment horizontal="center"/>
      <protection hidden="1"/>
    </xf>
    <xf numFmtId="9" fontId="0" fillId="0" borderId="5" xfId="1" applyNumberFormat="1" applyFont="1" applyBorder="1" applyAlignment="1" applyProtection="1">
      <alignment horizontal="center"/>
      <protection hidden="1"/>
    </xf>
    <xf numFmtId="9" fontId="0" fillId="0" borderId="0" xfId="1" applyNumberFormat="1" applyFont="1" applyBorder="1" applyAlignment="1" applyProtection="1">
      <alignment horizontal="center"/>
      <protection hidden="1"/>
    </xf>
    <xf numFmtId="9" fontId="0" fillId="0" borderId="11" xfId="1" applyNumberFormat="1" applyFont="1" applyBorder="1" applyAlignment="1" applyProtection="1">
      <alignment horizontal="center"/>
      <protection hidden="1"/>
    </xf>
    <xf numFmtId="9" fontId="0" fillId="0" borderId="4" xfId="0" applyNumberFormat="1" applyBorder="1" applyAlignment="1" applyProtection="1">
      <alignment horizontal="center"/>
      <protection hidden="1"/>
    </xf>
    <xf numFmtId="9" fontId="0" fillId="0" borderId="5" xfId="0" applyNumberFormat="1" applyBorder="1" applyAlignment="1" applyProtection="1">
      <alignment horizontal="center"/>
      <protection hidden="1"/>
    </xf>
    <xf numFmtId="9" fontId="0" fillId="0" borderId="0" xfId="0" applyNumberFormat="1" applyBorder="1" applyAlignment="1" applyProtection="1">
      <alignment horizontal="center"/>
      <protection hidden="1"/>
    </xf>
    <xf numFmtId="9" fontId="0" fillId="0" borderId="11" xfId="0" applyNumberFormat="1" applyBorder="1" applyAlignment="1" applyProtection="1">
      <alignment horizontal="center"/>
      <protection hidden="1"/>
    </xf>
    <xf numFmtId="0" fontId="0" fillId="0" borderId="10" xfId="0" applyBorder="1" applyProtection="1">
      <protection hidden="1"/>
    </xf>
    <xf numFmtId="3" fontId="0" fillId="0" borderId="6" xfId="0" applyNumberFormat="1" applyBorder="1" applyAlignment="1" applyProtection="1">
      <alignment horizontal="center"/>
      <protection hidden="1"/>
    </xf>
    <xf numFmtId="3" fontId="0" fillId="0" borderId="8" xfId="0" applyNumberFormat="1" applyBorder="1" applyAlignment="1" applyProtection="1">
      <alignment horizontal="center"/>
      <protection hidden="1"/>
    </xf>
    <xf numFmtId="3" fontId="0" fillId="0" borderId="10" xfId="0" applyNumberFormat="1" applyBorder="1" applyAlignment="1" applyProtection="1">
      <alignment horizontal="center"/>
      <protection hidden="1"/>
    </xf>
    <xf numFmtId="9" fontId="0" fillId="0" borderId="6" xfId="0" applyNumberFormat="1" applyBorder="1" applyAlignment="1" applyProtection="1">
      <alignment horizontal="center"/>
      <protection hidden="1"/>
    </xf>
    <xf numFmtId="9" fontId="0" fillId="0" borderId="8" xfId="0" applyNumberFormat="1" applyBorder="1" applyAlignment="1" applyProtection="1">
      <alignment horizontal="center"/>
      <protection hidden="1"/>
    </xf>
    <xf numFmtId="9" fontId="0" fillId="0" borderId="10" xfId="0" applyNumberFormat="1" applyBorder="1" applyAlignment="1" applyProtection="1">
      <alignment horizontal="center"/>
      <protection hidden="1"/>
    </xf>
    <xf numFmtId="0" fontId="2" fillId="0" borderId="13" xfId="0" applyFont="1" applyBorder="1" applyProtection="1">
      <protection hidden="1"/>
    </xf>
    <xf numFmtId="0" fontId="2" fillId="0" borderId="14" xfId="0" applyFont="1" applyBorder="1" applyProtection="1">
      <protection hidden="1"/>
    </xf>
    <xf numFmtId="0" fontId="0" fillId="0" borderId="0" xfId="0" applyBorder="1" applyProtection="1">
      <protection hidden="1"/>
    </xf>
    <xf numFmtId="0" fontId="0" fillId="0" borderId="11" xfId="0" applyBorder="1" applyProtection="1">
      <protection hidden="1"/>
    </xf>
    <xf numFmtId="9" fontId="0" fillId="0" borderId="8" xfId="1" applyNumberFormat="1" applyFont="1" applyBorder="1" applyAlignment="1" applyProtection="1">
      <alignment horizontal="center"/>
      <protection hidden="1"/>
    </xf>
    <xf numFmtId="9" fontId="0" fillId="0" borderId="10" xfId="1" applyNumberFormat="1" applyFont="1" applyBorder="1" applyAlignment="1" applyProtection="1">
      <alignment horizontal="center"/>
      <protection hidden="1"/>
    </xf>
    <xf numFmtId="0" fontId="0" fillId="0" borderId="12" xfId="0" applyBorder="1" applyProtection="1">
      <protection hidden="1"/>
    </xf>
    <xf numFmtId="9" fontId="0" fillId="0" borderId="12" xfId="0" applyNumberFormat="1" applyBorder="1" applyAlignment="1" applyProtection="1">
      <alignment horizontal="center"/>
      <protection hidden="1"/>
    </xf>
    <xf numFmtId="0" fontId="0" fillId="0" borderId="8" xfId="0" applyBorder="1" applyProtection="1">
      <protection hidden="1"/>
    </xf>
    <xf numFmtId="9" fontId="0" fillId="0" borderId="6" xfId="1" applyNumberFormat="1" applyFont="1" applyBorder="1" applyAlignment="1" applyProtection="1">
      <alignment horizontal="center"/>
      <protection hidden="1"/>
    </xf>
    <xf numFmtId="0" fontId="2" fillId="0" borderId="0" xfId="0" applyFont="1" applyProtection="1">
      <protection hidden="1"/>
    </xf>
    <xf numFmtId="3" fontId="2" fillId="0" borderId="0" xfId="0" applyNumberFormat="1" applyFont="1" applyProtection="1">
      <protection hidden="1"/>
    </xf>
    <xf numFmtId="3" fontId="0" fillId="0" borderId="0" xfId="0" applyNumberFormat="1" applyBorder="1" applyProtection="1">
      <protection hidden="1"/>
    </xf>
    <xf numFmtId="3" fontId="0" fillId="0" borderId="8" xfId="0" applyNumberFormat="1" applyBorder="1" applyProtection="1">
      <protection hidden="1"/>
    </xf>
    <xf numFmtId="3" fontId="0" fillId="0" borderId="12" xfId="0" applyNumberFormat="1" applyBorder="1" applyProtection="1">
      <protection hidden="1"/>
    </xf>
    <xf numFmtId="0" fontId="0" fillId="0" borderId="0" xfId="0" applyFill="1" applyBorder="1" applyProtection="1">
      <protection hidden="1"/>
    </xf>
    <xf numFmtId="0" fontId="0" fillId="0" borderId="8" xfId="0" applyFill="1" applyBorder="1" applyProtection="1">
      <protection hidden="1"/>
    </xf>
    <xf numFmtId="0" fontId="0" fillId="0" borderId="12" xfId="0" applyFill="1" applyBorder="1" applyProtection="1">
      <protection hidden="1"/>
    </xf>
    <xf numFmtId="3" fontId="0" fillId="0" borderId="0" xfId="0" applyNumberFormat="1" applyProtection="1">
      <protection hidden="1"/>
    </xf>
    <xf numFmtId="0" fontId="0" fillId="2" borderId="0" xfId="0" applyFill="1" applyProtection="1">
      <protection hidden="1"/>
    </xf>
    <xf numFmtId="0" fontId="0" fillId="0" borderId="0" xfId="0" applyFill="1" applyProtection="1">
      <protection hidden="1"/>
    </xf>
    <xf numFmtId="0" fontId="4" fillId="2" borderId="19"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2" fillId="2" borderId="5" xfId="0" applyFont="1" applyFill="1" applyBorder="1" applyAlignment="1" applyProtection="1">
      <protection hidden="1"/>
    </xf>
    <xf numFmtId="0" fontId="0" fillId="2" borderId="5" xfId="0" applyFill="1" applyBorder="1" applyAlignment="1" applyProtection="1">
      <protection hidden="1"/>
    </xf>
    <xf numFmtId="0" fontId="0" fillId="2" borderId="0" xfId="0" applyFill="1" applyAlignment="1" applyProtection="1">
      <alignment horizontal="center"/>
      <protection hidden="1"/>
    </xf>
    <xf numFmtId="0" fontId="0" fillId="0" borderId="17" xfId="0" applyFill="1" applyBorder="1" applyAlignment="1" applyProtection="1">
      <alignment vertical="center" wrapText="1"/>
      <protection hidden="1"/>
    </xf>
    <xf numFmtId="0" fontId="0" fillId="0" borderId="31"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40" xfId="0" applyBorder="1" applyAlignment="1" applyProtection="1">
      <alignment horizontal="center" vertical="center" wrapText="1"/>
      <protection hidden="1"/>
    </xf>
    <xf numFmtId="0" fontId="0" fillId="0" borderId="27"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44" xfId="0" applyBorder="1" applyAlignment="1" applyProtection="1">
      <alignment horizontal="center" vertical="center" wrapText="1"/>
      <protection hidden="1"/>
    </xf>
    <xf numFmtId="0" fontId="0" fillId="4" borderId="34" xfId="0" applyFill="1" applyBorder="1" applyAlignment="1" applyProtection="1">
      <alignment horizontal="center" vertical="center"/>
      <protection hidden="1"/>
    </xf>
    <xf numFmtId="0" fontId="0" fillId="4" borderId="0" xfId="0" applyFill="1" applyBorder="1" applyProtection="1">
      <protection hidden="1"/>
    </xf>
    <xf numFmtId="0" fontId="0" fillId="4" borderId="0" xfId="0" applyFill="1" applyBorder="1" applyAlignment="1" applyProtection="1">
      <alignment horizontal="center" vertical="center"/>
      <protection hidden="1"/>
    </xf>
    <xf numFmtId="0" fontId="0" fillId="4" borderId="2" xfId="0" applyFill="1" applyBorder="1" applyAlignment="1" applyProtection="1">
      <alignment horizontal="center" vertical="center"/>
      <protection hidden="1"/>
    </xf>
    <xf numFmtId="0" fontId="0" fillId="4" borderId="42" xfId="0"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hidden="1"/>
    </xf>
    <xf numFmtId="0" fontId="0" fillId="4" borderId="46"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3" fontId="7" fillId="0" borderId="2" xfId="0" applyNumberFormat="1" applyFont="1" applyBorder="1" applyAlignment="1" applyProtection="1">
      <alignment horizontal="center" vertical="center"/>
      <protection hidden="1"/>
    </xf>
    <xf numFmtId="3" fontId="7" fillId="0" borderId="0" xfId="0" applyNumberFormat="1"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3" fontId="7" fillId="0" borderId="5" xfId="0" applyNumberFormat="1" applyFont="1" applyBorder="1" applyAlignment="1" applyProtection="1">
      <alignment horizontal="center" vertical="center"/>
      <protection hidden="1"/>
    </xf>
    <xf numFmtId="9" fontId="0" fillId="0" borderId="2" xfId="0" applyNumberFormat="1" applyBorder="1" applyAlignment="1" applyProtection="1">
      <alignment horizontal="center" vertical="center"/>
      <protection hidden="1"/>
    </xf>
    <xf numFmtId="9" fontId="0" fillId="0" borderId="0" xfId="0" applyNumberFormat="1" applyBorder="1" applyAlignment="1" applyProtection="1">
      <alignment horizontal="center" vertical="center"/>
      <protection hidden="1"/>
    </xf>
    <xf numFmtId="9" fontId="0" fillId="0" borderId="28" xfId="0" applyNumberFormat="1" applyBorder="1" applyAlignment="1" applyProtection="1">
      <alignment horizontal="center" vertical="center"/>
      <protection hidden="1"/>
    </xf>
    <xf numFmtId="9" fontId="0" fillId="0" borderId="5" xfId="0" applyNumberFormat="1" applyBorder="1" applyAlignment="1" applyProtection="1">
      <alignment horizontal="center" vertical="center"/>
      <protection hidden="1"/>
    </xf>
    <xf numFmtId="0" fontId="5" fillId="0" borderId="0" xfId="0" applyFont="1" applyProtection="1">
      <protection hidden="1"/>
    </xf>
    <xf numFmtId="0" fontId="0" fillId="0" borderId="0" xfId="0" applyAlignment="1" applyProtection="1">
      <alignment wrapText="1"/>
      <protection hidden="1"/>
    </xf>
    <xf numFmtId="0" fontId="0" fillId="0" borderId="36" xfId="0" applyBorder="1" applyAlignment="1" applyProtection="1">
      <alignment horizontal="center" vertical="center"/>
      <protection hidden="1"/>
    </xf>
    <xf numFmtId="9" fontId="0" fillId="0" borderId="37" xfId="0" applyNumberFormat="1" applyBorder="1" applyAlignment="1" applyProtection="1">
      <alignment horizontal="center" vertical="center"/>
      <protection hidden="1"/>
    </xf>
    <xf numFmtId="9" fontId="0" fillId="0" borderId="36" xfId="0" applyNumberFormat="1" applyBorder="1" applyAlignment="1" applyProtection="1">
      <alignment horizontal="center" vertical="center"/>
      <protection hidden="1"/>
    </xf>
    <xf numFmtId="9" fontId="0" fillId="0" borderId="38" xfId="0" applyNumberFormat="1" applyBorder="1" applyAlignment="1" applyProtection="1">
      <alignment horizontal="center" vertical="center"/>
      <protection hidden="1"/>
    </xf>
    <xf numFmtId="9" fontId="0" fillId="0" borderId="39" xfId="0" applyNumberFormat="1" applyBorder="1" applyAlignment="1" applyProtection="1">
      <alignment horizontal="center" vertical="center"/>
      <protection hidden="1"/>
    </xf>
    <xf numFmtId="0" fontId="0" fillId="0" borderId="5"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0" fillId="0" borderId="0" xfId="0" applyFont="1" applyFill="1" applyProtection="1">
      <protection hidden="1"/>
    </xf>
    <xf numFmtId="0" fontId="0" fillId="0" borderId="0" xfId="0" applyFont="1" applyFill="1" applyBorder="1" applyProtection="1">
      <protection hidden="1"/>
    </xf>
    <xf numFmtId="0" fontId="3"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2" fillId="8" borderId="7" xfId="0" applyFont="1" applyFill="1" applyBorder="1" applyAlignment="1" applyProtection="1">
      <alignment horizontal="center"/>
      <protection hidden="1"/>
    </xf>
    <xf numFmtId="0" fontId="2" fillId="8" borderId="14" xfId="0" applyFont="1" applyFill="1" applyBorder="1" applyAlignment="1" applyProtection="1">
      <alignment horizontal="center"/>
      <protection hidden="1"/>
    </xf>
    <xf numFmtId="0" fontId="2" fillId="9" borderId="7" xfId="0" applyFont="1" applyFill="1" applyBorder="1" applyAlignment="1" applyProtection="1">
      <alignment horizontal="center"/>
      <protection hidden="1"/>
    </xf>
    <xf numFmtId="0" fontId="2" fillId="9" borderId="14" xfId="0" applyFont="1" applyFill="1" applyBorder="1" applyAlignment="1" applyProtection="1">
      <alignment horizontal="center"/>
      <protection hidden="1"/>
    </xf>
    <xf numFmtId="0" fontId="2" fillId="7" borderId="7" xfId="0" applyFont="1" applyFill="1" applyBorder="1" applyAlignment="1" applyProtection="1">
      <alignment horizontal="center"/>
      <protection hidden="1"/>
    </xf>
    <xf numFmtId="0" fontId="2" fillId="7" borderId="14" xfId="0" applyFont="1" applyFill="1" applyBorder="1" applyAlignment="1" applyProtection="1">
      <alignment horizontal="center"/>
      <protection hidden="1"/>
    </xf>
    <xf numFmtId="0" fontId="2" fillId="7" borderId="2" xfId="0" applyFont="1" applyFill="1" applyBorder="1" applyProtection="1">
      <protection hidden="1"/>
    </xf>
    <xf numFmtId="9" fontId="2" fillId="7" borderId="11" xfId="1" applyFont="1" applyFill="1" applyBorder="1" applyAlignment="1" applyProtection="1">
      <alignment horizontal="center"/>
      <protection hidden="1"/>
    </xf>
    <xf numFmtId="3" fontId="2" fillId="4" borderId="5" xfId="0" applyNumberFormat="1" applyFont="1" applyFill="1" applyBorder="1" applyAlignment="1" applyProtection="1">
      <alignment horizontal="center" vertical="center"/>
      <protection hidden="1"/>
    </xf>
    <xf numFmtId="0" fontId="2" fillId="0" borderId="0" xfId="0" applyFont="1" applyFill="1" applyProtection="1">
      <protection hidden="1"/>
    </xf>
    <xf numFmtId="0" fontId="0" fillId="6" borderId="2" xfId="0" applyFont="1" applyFill="1" applyBorder="1" applyProtection="1">
      <protection hidden="1"/>
    </xf>
    <xf numFmtId="3" fontId="0" fillId="6" borderId="5" xfId="0" applyNumberFormat="1" applyFont="1" applyFill="1" applyBorder="1" applyAlignment="1" applyProtection="1">
      <alignment horizontal="center" vertical="center"/>
      <protection hidden="1"/>
    </xf>
    <xf numFmtId="9" fontId="0" fillId="6" borderId="11" xfId="1" applyFont="1" applyFill="1" applyBorder="1" applyAlignment="1" applyProtection="1">
      <alignment horizontal="center"/>
      <protection hidden="1"/>
    </xf>
    <xf numFmtId="0" fontId="0" fillId="6" borderId="11" xfId="0" applyFont="1" applyFill="1" applyBorder="1" applyAlignment="1" applyProtection="1">
      <alignment horizontal="center"/>
      <protection hidden="1"/>
    </xf>
    <xf numFmtId="3" fontId="2" fillId="7" borderId="5" xfId="0" applyNumberFormat="1" applyFont="1" applyFill="1" applyBorder="1" applyAlignment="1" applyProtection="1">
      <alignment horizontal="center" vertical="center"/>
      <protection hidden="1"/>
    </xf>
    <xf numFmtId="9" fontId="2" fillId="6" borderId="11" xfId="1" applyFont="1" applyFill="1" applyBorder="1" applyAlignment="1" applyProtection="1">
      <alignment horizontal="center"/>
      <protection hidden="1"/>
    </xf>
    <xf numFmtId="0" fontId="2" fillId="6" borderId="11" xfId="0" applyFont="1" applyFill="1" applyBorder="1" applyAlignment="1" applyProtection="1">
      <alignment horizontal="center"/>
      <protection hidden="1"/>
    </xf>
    <xf numFmtId="3" fontId="2" fillId="6" borderId="5" xfId="0" applyNumberFormat="1" applyFont="1" applyFill="1" applyBorder="1" applyAlignment="1" applyProtection="1">
      <alignment horizontal="center" vertical="center"/>
      <protection hidden="1"/>
    </xf>
    <xf numFmtId="0" fontId="0" fillId="7" borderId="2" xfId="0" applyFont="1" applyFill="1" applyBorder="1" applyAlignment="1" applyProtection="1">
      <alignment horizontal="left" indent="2"/>
      <protection hidden="1"/>
    </xf>
    <xf numFmtId="9" fontId="1" fillId="7" borderId="11" xfId="1" applyFont="1" applyFill="1" applyBorder="1" applyAlignment="1" applyProtection="1">
      <alignment horizontal="center"/>
      <protection hidden="1"/>
    </xf>
    <xf numFmtId="3" fontId="0" fillId="4" borderId="5" xfId="0" applyNumberFormat="1" applyFont="1" applyFill="1" applyBorder="1" applyAlignment="1" applyProtection="1">
      <alignment horizontal="center" vertical="center"/>
      <protection hidden="1"/>
    </xf>
    <xf numFmtId="9" fontId="1" fillId="6" borderId="11" xfId="1" applyFont="1" applyFill="1" applyBorder="1" applyAlignment="1" applyProtection="1">
      <alignment horizontal="center"/>
      <protection hidden="1"/>
    </xf>
    <xf numFmtId="0" fontId="0" fillId="7" borderId="3" xfId="0" applyFont="1" applyFill="1" applyBorder="1" applyAlignment="1" applyProtection="1">
      <alignment horizontal="left" indent="2"/>
      <protection hidden="1"/>
    </xf>
    <xf numFmtId="9" fontId="1" fillId="7" borderId="10" xfId="1" applyFont="1" applyFill="1" applyBorder="1" applyAlignment="1" applyProtection="1">
      <alignment horizontal="center"/>
      <protection hidden="1"/>
    </xf>
    <xf numFmtId="3" fontId="0" fillId="4" borderId="6" xfId="0" applyNumberFormat="1" applyFont="1" applyFill="1" applyBorder="1" applyAlignment="1" applyProtection="1">
      <alignment horizontal="center" vertical="center"/>
      <protection hidden="1"/>
    </xf>
    <xf numFmtId="0" fontId="3" fillId="0" borderId="0" xfId="0" applyFont="1" applyFill="1" applyProtection="1">
      <protection hidden="1"/>
    </xf>
    <xf numFmtId="0" fontId="2" fillId="8" borderId="13" xfId="0" applyFont="1" applyFill="1" applyBorder="1" applyAlignment="1" applyProtection="1">
      <alignment horizontal="center"/>
      <protection hidden="1"/>
    </xf>
    <xf numFmtId="0" fontId="2" fillId="9" borderId="13" xfId="0" applyFont="1" applyFill="1" applyBorder="1" applyAlignment="1" applyProtection="1">
      <alignment horizontal="center"/>
      <protection hidden="1"/>
    </xf>
    <xf numFmtId="9" fontId="0" fillId="7" borderId="11" xfId="1" applyFont="1" applyFill="1" applyBorder="1" applyAlignment="1" applyProtection="1">
      <alignment horizontal="center"/>
      <protection hidden="1"/>
    </xf>
    <xf numFmtId="3" fontId="2" fillId="5" borderId="5" xfId="0" applyNumberFormat="1" applyFont="1" applyFill="1" applyBorder="1" applyAlignment="1" applyProtection="1">
      <alignment horizontal="center" vertical="center"/>
      <protection locked="0" hidden="1"/>
    </xf>
    <xf numFmtId="3" fontId="0" fillId="5" borderId="5" xfId="0" applyNumberFormat="1" applyFont="1" applyFill="1" applyBorder="1" applyAlignment="1" applyProtection="1">
      <alignment horizontal="center" vertical="center"/>
      <protection locked="0" hidden="1"/>
    </xf>
    <xf numFmtId="3" fontId="0" fillId="5" borderId="6" xfId="0" applyNumberFormat="1" applyFont="1" applyFill="1" applyBorder="1" applyAlignment="1" applyProtection="1">
      <alignment horizontal="center" vertical="center"/>
      <protection locked="0" hidden="1"/>
    </xf>
    <xf numFmtId="0" fontId="2" fillId="9" borderId="7" xfId="0" applyFont="1" applyFill="1" applyBorder="1" applyAlignment="1" applyProtection="1">
      <alignment horizontal="center" vertical="center"/>
      <protection hidden="1"/>
    </xf>
    <xf numFmtId="0" fontId="2" fillId="9" borderId="14" xfId="0" applyFont="1" applyFill="1" applyBorder="1" applyAlignment="1" applyProtection="1">
      <alignment horizontal="center" vertical="center"/>
      <protection hidden="1"/>
    </xf>
    <xf numFmtId="0" fontId="2" fillId="7" borderId="7" xfId="0" applyFont="1" applyFill="1" applyBorder="1" applyAlignment="1" applyProtection="1">
      <alignment horizontal="center" vertical="center"/>
      <protection hidden="1"/>
    </xf>
    <xf numFmtId="0" fontId="2" fillId="7" borderId="14" xfId="0" applyFont="1" applyFill="1" applyBorder="1" applyAlignment="1" applyProtection="1">
      <alignment horizontal="center" vertical="center"/>
      <protection hidden="1"/>
    </xf>
    <xf numFmtId="0" fontId="2" fillId="7" borderId="7" xfId="0" applyFont="1" applyFill="1" applyBorder="1" applyAlignment="1" applyProtection="1">
      <alignment horizontal="center"/>
      <protection hidden="1"/>
    </xf>
    <xf numFmtId="0" fontId="2" fillId="7" borderId="13" xfId="0" applyFont="1" applyFill="1" applyBorder="1" applyAlignment="1" applyProtection="1">
      <alignment horizontal="center"/>
      <protection hidden="1"/>
    </xf>
    <xf numFmtId="0" fontId="2" fillId="7" borderId="14" xfId="0" applyFont="1" applyFill="1" applyBorder="1" applyAlignment="1" applyProtection="1">
      <alignment horizontal="center"/>
      <protection hidden="1"/>
    </xf>
    <xf numFmtId="0" fontId="2" fillId="7" borderId="15" xfId="0" applyFont="1" applyFill="1" applyBorder="1" applyAlignment="1" applyProtection="1">
      <alignment horizontal="center" vertical="center"/>
      <protection hidden="1"/>
    </xf>
    <xf numFmtId="0" fontId="2" fillId="7" borderId="2" xfId="0" applyFont="1" applyFill="1" applyBorder="1" applyAlignment="1" applyProtection="1">
      <alignment horizontal="center" vertical="center"/>
      <protection hidden="1"/>
    </xf>
    <xf numFmtId="0" fontId="2" fillId="7" borderId="3" xfId="0" applyFont="1" applyFill="1" applyBorder="1" applyAlignment="1" applyProtection="1">
      <alignment horizontal="center" vertical="center"/>
      <protection hidden="1"/>
    </xf>
    <xf numFmtId="0" fontId="2" fillId="8" borderId="7" xfId="0" applyFont="1" applyFill="1" applyBorder="1" applyAlignment="1" applyProtection="1">
      <alignment horizontal="center" vertical="center"/>
      <protection hidden="1"/>
    </xf>
    <xf numFmtId="0" fontId="2" fillId="8" borderId="13" xfId="0" applyFont="1" applyFill="1" applyBorder="1" applyAlignment="1" applyProtection="1">
      <alignment horizontal="center" vertical="center"/>
      <protection hidden="1"/>
    </xf>
    <xf numFmtId="0" fontId="2" fillId="8" borderId="14" xfId="0" applyFont="1" applyFill="1" applyBorder="1" applyAlignment="1" applyProtection="1">
      <alignment horizontal="center" vertical="center"/>
      <protection hidden="1"/>
    </xf>
    <xf numFmtId="0" fontId="2" fillId="9" borderId="13"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9" xfId="0" applyFont="1" applyFill="1" applyBorder="1" applyAlignment="1" applyProtection="1">
      <alignment horizontal="center" vertical="center"/>
      <protection hidden="1"/>
    </xf>
    <xf numFmtId="0" fontId="2" fillId="9" borderId="4" xfId="0" applyFont="1" applyFill="1" applyBorder="1" applyAlignment="1" applyProtection="1">
      <alignment horizontal="center" vertical="center"/>
      <protection hidden="1"/>
    </xf>
    <xf numFmtId="0" fontId="2" fillId="9" borderId="9" xfId="0" applyFont="1" applyFill="1" applyBorder="1" applyAlignment="1" applyProtection="1">
      <alignment horizontal="center" vertical="center"/>
      <protection hidden="1"/>
    </xf>
    <xf numFmtId="0" fontId="2" fillId="7" borderId="4" xfId="0" applyFont="1" applyFill="1" applyBorder="1" applyAlignment="1" applyProtection="1">
      <alignment horizontal="center"/>
      <protection hidden="1"/>
    </xf>
    <xf numFmtId="0" fontId="2" fillId="7" borderId="9" xfId="0" applyFont="1" applyFill="1" applyBorder="1" applyAlignment="1" applyProtection="1">
      <alignment horizontal="center"/>
      <protection hidden="1"/>
    </xf>
    <xf numFmtId="0" fontId="0" fillId="0" borderId="4"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3" fillId="10" borderId="16" xfId="0" applyFont="1" applyFill="1" applyBorder="1" applyAlignment="1" applyProtection="1">
      <alignment horizontal="left"/>
      <protection hidden="1"/>
    </xf>
    <xf numFmtId="0" fontId="3" fillId="10" borderId="17" xfId="0" applyFont="1" applyFill="1" applyBorder="1" applyAlignment="1" applyProtection="1">
      <alignment horizontal="left"/>
      <protection hidden="1"/>
    </xf>
    <xf numFmtId="0" fontId="3" fillId="10" borderId="18" xfId="0" applyFont="1" applyFill="1" applyBorder="1" applyAlignment="1" applyProtection="1">
      <alignment horizontal="left"/>
      <protection hidden="1"/>
    </xf>
    <xf numFmtId="0" fontId="0" fillId="0" borderId="7" xfId="0" applyFill="1" applyBorder="1" applyAlignment="1" applyProtection="1">
      <alignment horizontal="center"/>
      <protection locked="0" hidden="1"/>
    </xf>
    <xf numFmtId="0" fontId="0" fillId="0" borderId="14" xfId="0" applyFill="1" applyBorder="1" applyAlignment="1" applyProtection="1">
      <alignment horizontal="center"/>
      <protection locked="0" hidden="1"/>
    </xf>
    <xf numFmtId="0" fontId="2" fillId="4" borderId="7" xfId="0" applyFont="1" applyFill="1" applyBorder="1" applyAlignment="1" applyProtection="1">
      <alignment horizontal="center"/>
      <protection hidden="1"/>
    </xf>
    <xf numFmtId="0" fontId="2" fillId="4" borderId="14" xfId="0" applyFont="1" applyFill="1" applyBorder="1" applyAlignment="1" applyProtection="1">
      <alignment horizontal="center"/>
      <protection hidden="1"/>
    </xf>
    <xf numFmtId="0" fontId="0" fillId="0" borderId="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2" fillId="3" borderId="7" xfId="0" applyFont="1" applyFill="1" applyBorder="1" applyAlignment="1" applyProtection="1">
      <alignment horizontal="center"/>
      <protection hidden="1"/>
    </xf>
    <xf numFmtId="0" fontId="2" fillId="3" borderId="14" xfId="0" applyFont="1" applyFill="1" applyBorder="1" applyAlignment="1" applyProtection="1">
      <alignment horizontal="center"/>
      <protection hidden="1"/>
    </xf>
    <xf numFmtId="0" fontId="2" fillId="4" borderId="13" xfId="0" applyFont="1" applyFill="1" applyBorder="1" applyAlignment="1" applyProtection="1">
      <alignment horizontal="center"/>
      <protection hidden="1"/>
    </xf>
    <xf numFmtId="0" fontId="0" fillId="0" borderId="13" xfId="0" applyFill="1" applyBorder="1" applyAlignment="1" applyProtection="1">
      <alignment horizontal="center"/>
      <protection locked="0" hidden="1"/>
    </xf>
    <xf numFmtId="0" fontId="0" fillId="0" borderId="6" xfId="0" applyFill="1" applyBorder="1" applyAlignment="1" applyProtection="1">
      <alignment horizontal="center"/>
      <protection locked="0" hidden="1"/>
    </xf>
    <xf numFmtId="0" fontId="0" fillId="0" borderId="8" xfId="0" applyFill="1" applyBorder="1" applyAlignment="1" applyProtection="1">
      <alignment horizontal="center"/>
      <protection locked="0" hidden="1"/>
    </xf>
    <xf numFmtId="0" fontId="0" fillId="0" borderId="10" xfId="0" applyFill="1" applyBorder="1" applyAlignment="1" applyProtection="1">
      <alignment horizontal="center"/>
      <protection locked="0" hidden="1"/>
    </xf>
    <xf numFmtId="0" fontId="0" fillId="10" borderId="19" xfId="0" applyFill="1" applyBorder="1" applyAlignment="1" applyProtection="1">
      <alignment vertical="center" wrapText="1"/>
      <protection hidden="1"/>
    </xf>
    <xf numFmtId="0" fontId="0" fillId="10" borderId="0" xfId="0" applyFill="1" applyBorder="1" applyAlignment="1" applyProtection="1">
      <alignment vertical="center" wrapText="1"/>
      <protection hidden="1"/>
    </xf>
    <xf numFmtId="0" fontId="0" fillId="10" borderId="20" xfId="0" applyFill="1" applyBorder="1" applyAlignment="1" applyProtection="1">
      <alignment vertical="center" wrapText="1"/>
      <protection hidden="1"/>
    </xf>
    <xf numFmtId="0" fontId="0" fillId="10" borderId="19" xfId="0" applyFill="1" applyBorder="1" applyAlignment="1" applyProtection="1">
      <alignment vertical="center"/>
      <protection hidden="1"/>
    </xf>
    <xf numFmtId="0" fontId="0" fillId="10" borderId="0" xfId="0" applyFill="1" applyBorder="1" applyAlignment="1" applyProtection="1">
      <alignment vertical="center"/>
      <protection hidden="1"/>
    </xf>
    <xf numFmtId="0" fontId="0" fillId="10" borderId="20" xfId="0" applyFill="1" applyBorder="1" applyAlignment="1" applyProtection="1">
      <alignment vertical="center"/>
      <protection hidden="1"/>
    </xf>
    <xf numFmtId="0" fontId="0" fillId="10" borderId="19" xfId="0" applyFill="1" applyBorder="1" applyAlignment="1" applyProtection="1">
      <alignment horizontal="left" vertical="center" wrapText="1" indent="2"/>
      <protection hidden="1"/>
    </xf>
    <xf numFmtId="0" fontId="0" fillId="10" borderId="0" xfId="0" applyFill="1" applyBorder="1" applyAlignment="1" applyProtection="1">
      <alignment horizontal="left" vertical="center" wrapText="1" indent="2"/>
      <protection hidden="1"/>
    </xf>
    <xf numFmtId="0" fontId="0" fillId="10" borderId="20" xfId="0" applyFill="1" applyBorder="1" applyAlignment="1" applyProtection="1">
      <alignment horizontal="left" vertical="center" wrapText="1" indent="2"/>
      <protection hidden="1"/>
    </xf>
    <xf numFmtId="0" fontId="0" fillId="10" borderId="21" xfId="0" applyFill="1" applyBorder="1" applyAlignment="1" applyProtection="1">
      <alignment horizontal="left" vertical="center" wrapText="1" indent="2"/>
      <protection hidden="1"/>
    </xf>
    <xf numFmtId="0" fontId="0" fillId="10" borderId="22" xfId="0" applyFill="1" applyBorder="1" applyAlignment="1" applyProtection="1">
      <alignment horizontal="left" vertical="center" wrapText="1" indent="2"/>
      <protection hidden="1"/>
    </xf>
    <xf numFmtId="0" fontId="0" fillId="10" borderId="23" xfId="0" applyFill="1" applyBorder="1" applyAlignment="1" applyProtection="1">
      <alignment horizontal="left" vertical="center" wrapText="1" indent="2"/>
      <protection hidden="1"/>
    </xf>
    <xf numFmtId="0" fontId="0" fillId="0" borderId="34"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33" xfId="0" applyFill="1" applyBorder="1" applyAlignment="1" applyProtection="1">
      <alignment horizontal="center" vertical="center" wrapText="1"/>
      <protection hidden="1"/>
    </xf>
    <xf numFmtId="0" fontId="0" fillId="0" borderId="17" xfId="0" applyFill="1" applyBorder="1" applyAlignment="1" applyProtection="1">
      <alignment horizontal="center" vertical="center" wrapText="1"/>
      <protection hidden="1"/>
    </xf>
    <xf numFmtId="0" fontId="0" fillId="0" borderId="35" xfId="0" applyFill="1" applyBorder="1" applyAlignment="1" applyProtection="1">
      <alignment horizontal="center" vertical="center" wrapText="1"/>
      <protection hidden="1"/>
    </xf>
    <xf numFmtId="0" fontId="0" fillId="0" borderId="36" xfId="0" applyFill="1" applyBorder="1" applyAlignment="1" applyProtection="1">
      <alignment horizontal="center" vertical="center" wrapText="1"/>
      <protection hidden="1"/>
    </xf>
    <xf numFmtId="0" fontId="2" fillId="0" borderId="30"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4" fillId="0" borderId="17"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4" fillId="0" borderId="22"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9" fontId="0" fillId="0" borderId="42" xfId="0" applyNumberFormat="1" applyBorder="1" applyAlignment="1" applyProtection="1">
      <alignment horizontal="center" vertical="center"/>
      <protection hidden="1"/>
    </xf>
    <xf numFmtId="9" fontId="0" fillId="0" borderId="43" xfId="0" applyNumberFormat="1" applyBorder="1" applyAlignment="1" applyProtection="1">
      <alignment horizontal="center" vertical="center"/>
      <protection hidden="1"/>
    </xf>
    <xf numFmtId="9" fontId="0" fillId="0" borderId="46" xfId="0" applyNumberFormat="1" applyBorder="1" applyAlignment="1" applyProtection="1">
      <alignment horizontal="center" vertical="center"/>
      <protection hidden="1"/>
    </xf>
    <xf numFmtId="9" fontId="0" fillId="0" borderId="47" xfId="0" applyNumberFormat="1" applyBorder="1" applyAlignment="1" applyProtection="1">
      <alignment horizontal="center" vertical="center"/>
      <protection hidden="1"/>
    </xf>
    <xf numFmtId="0" fontId="0" fillId="10" borderId="21" xfId="0" applyFill="1" applyBorder="1" applyAlignment="1" applyProtection="1">
      <alignment vertical="center"/>
      <protection hidden="1"/>
    </xf>
    <xf numFmtId="0" fontId="0" fillId="10" borderId="22" xfId="0" applyFill="1" applyBorder="1" applyAlignment="1" applyProtection="1">
      <alignment vertical="center"/>
      <protection hidden="1"/>
    </xf>
    <xf numFmtId="0" fontId="0" fillId="10" borderId="23" xfId="0" applyFill="1" applyBorder="1" applyAlignment="1" applyProtection="1">
      <alignment vertical="center"/>
      <protection hidden="1"/>
    </xf>
    <xf numFmtId="3" fontId="0" fillId="0" borderId="45" xfId="0" applyNumberFormat="1" applyBorder="1" applyAlignment="1" applyProtection="1">
      <alignment horizontal="center" vertical="center"/>
      <protection hidden="1"/>
    </xf>
    <xf numFmtId="3" fontId="0" fillId="0" borderId="46" xfId="0" applyNumberFormat="1" applyBorder="1" applyAlignment="1" applyProtection="1">
      <alignment horizontal="center" vertical="center"/>
      <protection hidden="1"/>
    </xf>
    <xf numFmtId="3" fontId="0" fillId="0" borderId="41" xfId="0" applyNumberFormat="1" applyBorder="1" applyAlignment="1" applyProtection="1">
      <alignment horizontal="center" vertical="center"/>
      <protection hidden="1"/>
    </xf>
    <xf numFmtId="3" fontId="0" fillId="0" borderId="42" xfId="0" applyNumberFormat="1" applyBorder="1" applyAlignment="1" applyProtection="1">
      <alignment horizontal="center" vertical="center"/>
      <protection hidden="1"/>
    </xf>
    <xf numFmtId="0" fontId="3" fillId="10" borderId="16" xfId="0" applyFont="1" applyFill="1" applyBorder="1" applyAlignment="1" applyProtection="1">
      <alignment horizontal="left" vertical="center" wrapText="1"/>
      <protection hidden="1"/>
    </xf>
    <xf numFmtId="0" fontId="3" fillId="10" borderId="17" xfId="0" applyFont="1" applyFill="1" applyBorder="1" applyAlignment="1" applyProtection="1">
      <alignment horizontal="left" vertical="center" wrapText="1"/>
      <protection hidden="1"/>
    </xf>
    <xf numFmtId="0" fontId="3" fillId="10" borderId="18" xfId="0" applyFont="1" applyFill="1" applyBorder="1" applyAlignment="1" applyProtection="1">
      <alignment horizontal="left" vertical="center" wrapText="1"/>
      <protection hidden="1"/>
    </xf>
    <xf numFmtId="0" fontId="0" fillId="10" borderId="19" xfId="0" applyFill="1" applyBorder="1" applyAlignment="1" applyProtection="1">
      <alignment horizontal="left" vertical="center" wrapText="1"/>
      <protection hidden="1"/>
    </xf>
    <xf numFmtId="0" fontId="0" fillId="10" borderId="0" xfId="0" applyFill="1" applyBorder="1" applyAlignment="1" applyProtection="1">
      <alignment horizontal="left" vertical="center" wrapText="1"/>
      <protection hidden="1"/>
    </xf>
    <xf numFmtId="0" fontId="0" fillId="10" borderId="20" xfId="0" applyFill="1" applyBorder="1" applyAlignment="1" applyProtection="1">
      <alignment horizontal="left" vertical="center" wrapText="1"/>
      <protection hidden="1"/>
    </xf>
    <xf numFmtId="0" fontId="0" fillId="10" borderId="21" xfId="0" applyFill="1" applyBorder="1" applyAlignment="1" applyProtection="1">
      <alignment horizontal="left" vertical="center" wrapText="1"/>
      <protection hidden="1"/>
    </xf>
    <xf numFmtId="0" fontId="0" fillId="10" borderId="22" xfId="0" applyFill="1" applyBorder="1" applyAlignment="1" applyProtection="1">
      <alignment horizontal="left" vertical="center" wrapText="1"/>
      <protection hidden="1"/>
    </xf>
    <xf numFmtId="0" fontId="0" fillId="10" borderId="23" xfId="0" applyFill="1" applyBorder="1" applyAlignment="1" applyProtection="1">
      <alignment horizontal="left" vertical="center" wrapText="1"/>
      <protection hidden="1"/>
    </xf>
    <xf numFmtId="0" fontId="0" fillId="0" borderId="48"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3" fontId="7" fillId="0" borderId="49" xfId="0" applyNumberFormat="1" applyFont="1" applyBorder="1" applyAlignment="1" applyProtection="1">
      <alignment horizontal="center" vertical="center"/>
      <protection hidden="1"/>
    </xf>
    <xf numFmtId="3" fontId="7" fillId="0" borderId="50" xfId="0" applyNumberFormat="1" applyFont="1" applyBorder="1" applyAlignment="1" applyProtection="1">
      <alignment horizontal="center" vertical="center"/>
      <protection hidden="1"/>
    </xf>
    <xf numFmtId="3" fontId="7" fillId="0" borderId="51" xfId="0" applyNumberFormat="1" applyFont="1" applyBorder="1" applyAlignment="1" applyProtection="1">
      <alignment horizontal="center" vertical="center"/>
      <protection hidden="1"/>
    </xf>
    <xf numFmtId="3" fontId="7" fillId="0" borderId="52" xfId="0" applyNumberFormat="1" applyFont="1" applyBorder="1" applyAlignment="1" applyProtection="1">
      <alignment horizontal="center" vertical="center"/>
      <protection hidden="1"/>
    </xf>
    <xf numFmtId="3" fontId="7" fillId="0" borderId="30" xfId="0" applyNumberFormat="1" applyFont="1" applyBorder="1" applyAlignment="1" applyProtection="1">
      <alignment horizontal="center" vertical="center"/>
      <protection hidden="1"/>
    </xf>
    <xf numFmtId="3" fontId="7" fillId="0" borderId="2" xfId="0" applyNumberFormat="1" applyFont="1" applyBorder="1" applyAlignment="1" applyProtection="1">
      <alignment horizontal="center" vertical="center"/>
      <protection hidden="1"/>
    </xf>
    <xf numFmtId="0" fontId="0" fillId="0" borderId="7"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cellXfs>
  <cellStyles count="2">
    <cellStyle name="Normal" xfId="0" builtinId="0"/>
    <cellStyle name="Percent" xfId="1" builtinId="5"/>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rgb="FF00B050"/>
      </font>
    </dxf>
    <dxf>
      <font>
        <color rgb="FFFF0000"/>
      </font>
    </dxf>
  </dxfs>
  <tableStyles count="0" defaultTableStyle="TableStyleMedium2" defaultPivotStyle="PivotStyleLight16"/>
  <colors>
    <mruColors>
      <color rgb="FF92D050"/>
      <color rgb="FFE8F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Admissions-Enrollment-Credit</a:t>
            </a:r>
            <a:r>
              <a:rPr lang="en-US" b="1" baseline="0"/>
              <a:t> Pipeline by Group</a:t>
            </a:r>
            <a:endParaRPr lang="en-US" b="1"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GraphControls!$K$9</c:f>
              <c:strCache>
                <c:ptCount val="1"/>
                <c:pt idx="0">
                  <c:v>Enrolled FT, met credits</c:v>
                </c:pt>
              </c:strCache>
            </c:strRef>
          </c:tx>
          <c:spPr>
            <a:solidFill>
              <a:schemeClr val="accent1">
                <a:lumMod val="75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GraphControls!$P$4:$S$4</c:f>
              <c:strCache>
                <c:ptCount val="4"/>
                <c:pt idx="0">
                  <c:v>All Entering Cohort | Multiracial
(n = )</c:v>
                </c:pt>
                <c:pt idx="1">
                  <c:v>All Entering Cohort | White
(n = )</c:v>
                </c:pt>
                <c:pt idx="2">
                  <c:v>All Entering Cohort | Black
(n = )</c:v>
                </c:pt>
                <c:pt idx="3">
                  <c:v>All Entering Cohort | All Races
(n = )</c:v>
                </c:pt>
              </c:strCache>
            </c:strRef>
          </c:cat>
          <c:val>
            <c:numRef>
              <c:f>GraphControls!$P$9:$S$9</c:f>
              <c:numCache>
                <c:formatCode>0%</c:formatCode>
                <c:ptCount val="4"/>
                <c:pt idx="0">
                  <c:v>#N/A</c:v>
                </c:pt>
                <c:pt idx="1">
                  <c:v>#N/A</c:v>
                </c:pt>
                <c:pt idx="2">
                  <c:v>#N/A</c:v>
                </c:pt>
                <c:pt idx="3">
                  <c:v>#N/A</c:v>
                </c:pt>
              </c:numCache>
            </c:numRef>
          </c:val>
          <c:extLst>
            <c:ext xmlns:c16="http://schemas.microsoft.com/office/drawing/2014/chart" uri="{C3380CC4-5D6E-409C-BE32-E72D297353CC}">
              <c16:uniqueId val="{00000000-8068-4D7D-A518-D3AA70B7CDEE}"/>
            </c:ext>
          </c:extLst>
        </c:ser>
        <c:ser>
          <c:idx val="3"/>
          <c:order val="1"/>
          <c:tx>
            <c:strRef>
              <c:f>GraphControls!$K$11</c:f>
              <c:strCache>
                <c:ptCount val="1"/>
                <c:pt idx="0">
                  <c:v>Enrolled PT, met credits</c:v>
                </c:pt>
              </c:strCache>
            </c:strRef>
          </c:tx>
          <c:spPr>
            <a:solidFill>
              <a:schemeClr val="accent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GraphControls!$P$4:$S$4</c:f>
              <c:strCache>
                <c:ptCount val="4"/>
                <c:pt idx="0">
                  <c:v>All Entering Cohort | Multiracial
(n = )</c:v>
                </c:pt>
                <c:pt idx="1">
                  <c:v>All Entering Cohort | White
(n = )</c:v>
                </c:pt>
                <c:pt idx="2">
                  <c:v>All Entering Cohort | Black
(n = )</c:v>
                </c:pt>
                <c:pt idx="3">
                  <c:v>All Entering Cohort | All Races
(n = )</c:v>
                </c:pt>
              </c:strCache>
            </c:strRef>
          </c:cat>
          <c:val>
            <c:numRef>
              <c:f>GraphControls!$P$11:$S$11</c:f>
              <c:numCache>
                <c:formatCode>0%</c:formatCode>
                <c:ptCount val="4"/>
                <c:pt idx="0">
                  <c:v>#N/A</c:v>
                </c:pt>
                <c:pt idx="1">
                  <c:v>#N/A</c:v>
                </c:pt>
                <c:pt idx="2">
                  <c:v>#N/A</c:v>
                </c:pt>
                <c:pt idx="3">
                  <c:v>#N/A</c:v>
                </c:pt>
              </c:numCache>
            </c:numRef>
          </c:val>
          <c:extLst>
            <c:ext xmlns:c16="http://schemas.microsoft.com/office/drawing/2014/chart" uri="{C3380CC4-5D6E-409C-BE32-E72D297353CC}">
              <c16:uniqueId val="{00000002-8068-4D7D-A518-D3AA70B7CDEE}"/>
            </c:ext>
          </c:extLst>
        </c:ser>
        <c:ser>
          <c:idx val="2"/>
          <c:order val="2"/>
          <c:tx>
            <c:strRef>
              <c:f>GraphControls!$K$10</c:f>
              <c:strCache>
                <c:ptCount val="1"/>
                <c:pt idx="0">
                  <c:v>Enrolled FT, did not meet credits</c:v>
                </c:pt>
              </c:strCache>
            </c:strRef>
          </c:tx>
          <c:spPr>
            <a:solidFill>
              <a:schemeClr val="accent1">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GraphControls!$P$4:$S$4</c:f>
              <c:strCache>
                <c:ptCount val="4"/>
                <c:pt idx="0">
                  <c:v>All Entering Cohort | Multiracial
(n = )</c:v>
                </c:pt>
                <c:pt idx="1">
                  <c:v>All Entering Cohort | White
(n = )</c:v>
                </c:pt>
                <c:pt idx="2">
                  <c:v>All Entering Cohort | Black
(n = )</c:v>
                </c:pt>
                <c:pt idx="3">
                  <c:v>All Entering Cohort | All Races
(n = )</c:v>
                </c:pt>
              </c:strCache>
            </c:strRef>
          </c:cat>
          <c:val>
            <c:numRef>
              <c:f>GraphControls!$P$10:$S$10</c:f>
              <c:numCache>
                <c:formatCode>0%</c:formatCode>
                <c:ptCount val="4"/>
                <c:pt idx="0">
                  <c:v>#N/A</c:v>
                </c:pt>
                <c:pt idx="1">
                  <c:v>#N/A</c:v>
                </c:pt>
                <c:pt idx="2">
                  <c:v>#N/A</c:v>
                </c:pt>
                <c:pt idx="3">
                  <c:v>#N/A</c:v>
                </c:pt>
              </c:numCache>
            </c:numRef>
          </c:val>
          <c:extLst>
            <c:ext xmlns:c16="http://schemas.microsoft.com/office/drawing/2014/chart" uri="{C3380CC4-5D6E-409C-BE32-E72D297353CC}">
              <c16:uniqueId val="{00000001-8068-4D7D-A518-D3AA70B7CDEE}"/>
            </c:ext>
          </c:extLst>
        </c:ser>
        <c:ser>
          <c:idx val="4"/>
          <c:order val="3"/>
          <c:tx>
            <c:strRef>
              <c:f>GraphControls!$K$12</c:f>
              <c:strCache>
                <c:ptCount val="1"/>
                <c:pt idx="0">
                  <c:v>Enrolled PT, did not meet credits</c:v>
                </c:pt>
              </c:strCache>
            </c:strRef>
          </c:tx>
          <c:spPr>
            <a:solidFill>
              <a:schemeClr val="accent2">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GraphControls!$P$4:$S$4</c:f>
              <c:strCache>
                <c:ptCount val="4"/>
                <c:pt idx="0">
                  <c:v>All Entering Cohort | Multiracial
(n = )</c:v>
                </c:pt>
                <c:pt idx="1">
                  <c:v>All Entering Cohort | White
(n = )</c:v>
                </c:pt>
                <c:pt idx="2">
                  <c:v>All Entering Cohort | Black
(n = )</c:v>
                </c:pt>
                <c:pt idx="3">
                  <c:v>All Entering Cohort | All Races
(n = )</c:v>
                </c:pt>
              </c:strCache>
            </c:strRef>
          </c:cat>
          <c:val>
            <c:numRef>
              <c:f>GraphControls!$P$12:$S$12</c:f>
              <c:numCache>
                <c:formatCode>0%</c:formatCode>
                <c:ptCount val="4"/>
                <c:pt idx="0">
                  <c:v>#N/A</c:v>
                </c:pt>
                <c:pt idx="1">
                  <c:v>#N/A</c:v>
                </c:pt>
                <c:pt idx="2">
                  <c:v>#N/A</c:v>
                </c:pt>
                <c:pt idx="3">
                  <c:v>#N/A</c:v>
                </c:pt>
              </c:numCache>
            </c:numRef>
          </c:val>
          <c:extLst>
            <c:ext xmlns:c16="http://schemas.microsoft.com/office/drawing/2014/chart" uri="{C3380CC4-5D6E-409C-BE32-E72D297353CC}">
              <c16:uniqueId val="{00000003-8068-4D7D-A518-D3AA70B7CDEE}"/>
            </c:ext>
          </c:extLst>
        </c:ser>
        <c:ser>
          <c:idx val="1"/>
          <c:order val="4"/>
          <c:tx>
            <c:strRef>
              <c:f>GraphControls!$K$8</c:f>
              <c:strCache>
                <c:ptCount val="1"/>
                <c:pt idx="0">
                  <c:v>Admitted, Not Enrolled</c:v>
                </c:pt>
              </c:strCache>
            </c:strRef>
          </c:tx>
          <c:spPr>
            <a:solidFill>
              <a:schemeClr val="bg1">
                <a:lumMod val="65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GraphControls!$P$4:$S$4</c:f>
              <c:strCache>
                <c:ptCount val="4"/>
                <c:pt idx="0">
                  <c:v>All Entering Cohort | Multiracial
(n = )</c:v>
                </c:pt>
                <c:pt idx="1">
                  <c:v>All Entering Cohort | White
(n = )</c:v>
                </c:pt>
                <c:pt idx="2">
                  <c:v>All Entering Cohort | Black
(n = )</c:v>
                </c:pt>
                <c:pt idx="3">
                  <c:v>All Entering Cohort | All Races
(n = )</c:v>
                </c:pt>
              </c:strCache>
            </c:strRef>
          </c:cat>
          <c:val>
            <c:numRef>
              <c:f>GraphControls!$P$8:$S$8</c:f>
              <c:numCache>
                <c:formatCode>0%</c:formatCode>
                <c:ptCount val="4"/>
                <c:pt idx="0">
                  <c:v>#N/A</c:v>
                </c:pt>
                <c:pt idx="1">
                  <c:v>#N/A</c:v>
                </c:pt>
                <c:pt idx="2">
                  <c:v>#N/A</c:v>
                </c:pt>
                <c:pt idx="3">
                  <c:v>#N/A</c:v>
                </c:pt>
              </c:numCache>
            </c:numRef>
          </c:val>
          <c:extLst>
            <c:ext xmlns:c16="http://schemas.microsoft.com/office/drawing/2014/chart" uri="{C3380CC4-5D6E-409C-BE32-E72D297353CC}">
              <c16:uniqueId val="{00000005-E4F2-44F0-9172-C8DC3C05822E}"/>
            </c:ext>
          </c:extLst>
        </c:ser>
        <c:dLbls>
          <c:showLegendKey val="0"/>
          <c:showVal val="0"/>
          <c:showCatName val="0"/>
          <c:showSerName val="0"/>
          <c:showPercent val="0"/>
          <c:showBubbleSize val="0"/>
        </c:dLbls>
        <c:gapWidth val="150"/>
        <c:overlap val="100"/>
        <c:axId val="273085184"/>
        <c:axId val="273086720"/>
      </c:barChart>
      <c:catAx>
        <c:axId val="273085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086720"/>
        <c:crosses val="autoZero"/>
        <c:auto val="1"/>
        <c:lblAlgn val="ctr"/>
        <c:lblOffset val="100"/>
        <c:noMultiLvlLbl val="0"/>
      </c:catAx>
      <c:valAx>
        <c:axId val="27308672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Percentage of Admitted Population</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085184"/>
        <c:crosses val="autoZero"/>
        <c:crossBetween val="between"/>
      </c:valAx>
      <c:spPr>
        <a:noFill/>
        <a:ln>
          <a:noFill/>
        </a:ln>
        <a:effectLst/>
      </c:spPr>
    </c:plotArea>
    <c:legend>
      <c:legendPos val="b"/>
      <c:layout>
        <c:manualLayout>
          <c:xMode val="edge"/>
          <c:yMode val="edge"/>
          <c:x val="0.17631794072615922"/>
          <c:y val="0.89374934383202098"/>
          <c:w val="0.6762425283714445"/>
          <c:h val="8.9583989501312328E-2"/>
        </c:manualLayout>
      </c:layout>
      <c:overlay val="0"/>
      <c:spPr>
        <a:noFill/>
        <a:ln>
          <a:solidFill>
            <a:sysClr val="windowText" lastClr="00000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i="0" baseline="0">
                <a:effectLst/>
              </a:rPr>
              <a:t>Phase 1: Percentage of Admitted Student Population Who Enrolled</a:t>
            </a:r>
            <a:endParaRPr lang="en-US"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GraphControls!$K$21</c:f>
              <c:strCache>
                <c:ptCount val="1"/>
                <c:pt idx="0">
                  <c:v>Enrolled FT</c:v>
                </c:pt>
              </c:strCache>
            </c:strRef>
          </c:tx>
          <c:spPr>
            <a:solidFill>
              <a:schemeClr val="accent1">
                <a:lumMod val="75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GraphControls!$P$18:$S$18</c:f>
              <c:strCache>
                <c:ptCount val="4"/>
                <c:pt idx="0">
                  <c:v>All Entering Cohort | Asian/Pacific Islander
(n = )</c:v>
                </c:pt>
                <c:pt idx="1">
                  <c:v>All Entering Cohort | White
(n = )</c:v>
                </c:pt>
                <c:pt idx="2">
                  <c:v>All Entering Cohort | Black
(n = )</c:v>
                </c:pt>
                <c:pt idx="3">
                  <c:v>All Entering Cohort | All Races
(n = )</c:v>
                </c:pt>
              </c:strCache>
            </c:strRef>
          </c:cat>
          <c:val>
            <c:numRef>
              <c:f>GraphControls!$P$21:$S$21</c:f>
              <c:numCache>
                <c:formatCode>0%</c:formatCode>
                <c:ptCount val="4"/>
                <c:pt idx="0">
                  <c:v>#N/A</c:v>
                </c:pt>
                <c:pt idx="1">
                  <c:v>#N/A</c:v>
                </c:pt>
                <c:pt idx="2">
                  <c:v>#N/A</c:v>
                </c:pt>
                <c:pt idx="3">
                  <c:v>#N/A</c:v>
                </c:pt>
              </c:numCache>
            </c:numRef>
          </c:val>
          <c:extLst>
            <c:ext xmlns:c16="http://schemas.microsoft.com/office/drawing/2014/chart" uri="{C3380CC4-5D6E-409C-BE32-E72D297353CC}">
              <c16:uniqueId val="{00000000-F5D0-40DF-9B9D-429CC98E4CE4}"/>
            </c:ext>
          </c:extLst>
        </c:ser>
        <c:ser>
          <c:idx val="3"/>
          <c:order val="1"/>
          <c:tx>
            <c:strRef>
              <c:f>GraphControls!$K$22</c:f>
              <c:strCache>
                <c:ptCount val="1"/>
                <c:pt idx="0">
                  <c:v>Enrolled PT</c:v>
                </c:pt>
              </c:strCache>
            </c:strRef>
          </c:tx>
          <c:spPr>
            <a:solidFill>
              <a:schemeClr val="accent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GraphControls!$P$18:$S$18</c:f>
              <c:strCache>
                <c:ptCount val="4"/>
                <c:pt idx="0">
                  <c:v>All Entering Cohort | Asian/Pacific Islander
(n = )</c:v>
                </c:pt>
                <c:pt idx="1">
                  <c:v>All Entering Cohort | White
(n = )</c:v>
                </c:pt>
                <c:pt idx="2">
                  <c:v>All Entering Cohort | Black
(n = )</c:v>
                </c:pt>
                <c:pt idx="3">
                  <c:v>All Entering Cohort | All Races
(n = )</c:v>
                </c:pt>
              </c:strCache>
            </c:strRef>
          </c:cat>
          <c:val>
            <c:numRef>
              <c:f>GraphControls!$P$22:$S$22</c:f>
              <c:numCache>
                <c:formatCode>0%</c:formatCode>
                <c:ptCount val="4"/>
                <c:pt idx="0">
                  <c:v>#N/A</c:v>
                </c:pt>
                <c:pt idx="1">
                  <c:v>#N/A</c:v>
                </c:pt>
                <c:pt idx="2">
                  <c:v>#N/A</c:v>
                </c:pt>
                <c:pt idx="3">
                  <c:v>#N/A</c:v>
                </c:pt>
              </c:numCache>
            </c:numRef>
          </c:val>
          <c:extLst>
            <c:ext xmlns:c16="http://schemas.microsoft.com/office/drawing/2014/chart" uri="{C3380CC4-5D6E-409C-BE32-E72D297353CC}">
              <c16:uniqueId val="{00000001-F5D0-40DF-9B9D-429CC98E4CE4}"/>
            </c:ext>
          </c:extLst>
        </c:ser>
        <c:ser>
          <c:idx val="1"/>
          <c:order val="2"/>
          <c:tx>
            <c:strRef>
              <c:f>GraphControls!$K$20</c:f>
              <c:strCache>
                <c:ptCount val="1"/>
                <c:pt idx="0">
                  <c:v>Admitted, Not Enrolled</c:v>
                </c:pt>
              </c:strCache>
            </c:strRef>
          </c:tx>
          <c:spPr>
            <a:solidFill>
              <a:schemeClr val="bg1">
                <a:lumMod val="65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GraphControls!$P$18:$S$18</c:f>
              <c:strCache>
                <c:ptCount val="4"/>
                <c:pt idx="0">
                  <c:v>All Entering Cohort | Asian/Pacific Islander
(n = )</c:v>
                </c:pt>
                <c:pt idx="1">
                  <c:v>All Entering Cohort | White
(n = )</c:v>
                </c:pt>
                <c:pt idx="2">
                  <c:v>All Entering Cohort | Black
(n = )</c:v>
                </c:pt>
                <c:pt idx="3">
                  <c:v>All Entering Cohort | All Races
(n = )</c:v>
                </c:pt>
              </c:strCache>
            </c:strRef>
          </c:cat>
          <c:val>
            <c:numRef>
              <c:f>GraphControls!$P$20:$S$20</c:f>
              <c:numCache>
                <c:formatCode>0%</c:formatCode>
                <c:ptCount val="4"/>
                <c:pt idx="0">
                  <c:v>#N/A</c:v>
                </c:pt>
                <c:pt idx="1">
                  <c:v>#N/A</c:v>
                </c:pt>
                <c:pt idx="2">
                  <c:v>#N/A</c:v>
                </c:pt>
                <c:pt idx="3">
                  <c:v>#N/A</c:v>
                </c:pt>
              </c:numCache>
            </c:numRef>
          </c:val>
          <c:extLst>
            <c:ext xmlns:c16="http://schemas.microsoft.com/office/drawing/2014/chart" uri="{C3380CC4-5D6E-409C-BE32-E72D297353CC}">
              <c16:uniqueId val="{00000004-F5D0-40DF-9B9D-429CC98E4CE4}"/>
            </c:ext>
          </c:extLst>
        </c:ser>
        <c:dLbls>
          <c:showLegendKey val="0"/>
          <c:showVal val="0"/>
          <c:showCatName val="0"/>
          <c:showSerName val="0"/>
          <c:showPercent val="0"/>
          <c:showBubbleSize val="0"/>
        </c:dLbls>
        <c:gapWidth val="150"/>
        <c:overlap val="100"/>
        <c:axId val="273195008"/>
        <c:axId val="273196544"/>
      </c:barChart>
      <c:catAx>
        <c:axId val="273195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196544"/>
        <c:crosses val="autoZero"/>
        <c:auto val="1"/>
        <c:lblAlgn val="ctr"/>
        <c:lblOffset val="100"/>
        <c:noMultiLvlLbl val="0"/>
      </c:catAx>
      <c:valAx>
        <c:axId val="27319654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Percentage of Admitted Population</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195008"/>
        <c:crosses val="autoZero"/>
        <c:crossBetween val="between"/>
      </c:valAx>
      <c:spPr>
        <a:noFill/>
        <a:ln>
          <a:noFill/>
        </a:ln>
        <a:effectLst/>
      </c:spPr>
    </c:plotArea>
    <c:legend>
      <c:legendPos val="b"/>
      <c:layout>
        <c:manualLayout>
          <c:xMode val="edge"/>
          <c:yMode val="edge"/>
          <c:x val="0.17284571850393701"/>
          <c:y val="0.91869737696509335"/>
          <c:w val="0.6762425283714445"/>
          <c:h val="4.8003885169239494E-2"/>
        </c:manualLayout>
      </c:layout>
      <c:overlay val="0"/>
      <c:spPr>
        <a:noFill/>
        <a:ln>
          <a:solidFill>
            <a:sysClr val="windowText" lastClr="00000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b="1" i="0" baseline="0">
                <a:effectLst/>
              </a:rPr>
              <a:t>Phase 2: Percentage of Enrolled Student Population Meeting Credit Thresholds</a:t>
            </a:r>
            <a:endParaRPr lang="en-US" sz="13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GraphControls!$K$32</c:f>
              <c:strCache>
                <c:ptCount val="1"/>
                <c:pt idx="0">
                  <c:v>Enrolled FT, met credits</c:v>
                </c:pt>
              </c:strCache>
            </c:strRef>
          </c:tx>
          <c:spPr>
            <a:solidFill>
              <a:schemeClr val="accent1">
                <a:lumMod val="75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GraphControls!$P$28:$S$28</c:f>
              <c:strCache>
                <c:ptCount val="4"/>
                <c:pt idx="0">
                  <c:v>All Entering Cohort | Asian/Pacific Islander
(n = )</c:v>
                </c:pt>
                <c:pt idx="1">
                  <c:v>All Entering Cohort | White
(n = )</c:v>
                </c:pt>
                <c:pt idx="2">
                  <c:v>All Entering Cohort | Black
(n = )</c:v>
                </c:pt>
                <c:pt idx="3">
                  <c:v>All Entering Cohort | All Races
(n = )</c:v>
                </c:pt>
              </c:strCache>
            </c:strRef>
          </c:cat>
          <c:val>
            <c:numRef>
              <c:f>GraphControls!$P$32:$S$32</c:f>
              <c:numCache>
                <c:formatCode>0%</c:formatCode>
                <c:ptCount val="4"/>
                <c:pt idx="0">
                  <c:v>#N/A</c:v>
                </c:pt>
                <c:pt idx="1">
                  <c:v>#N/A</c:v>
                </c:pt>
                <c:pt idx="2">
                  <c:v>#N/A</c:v>
                </c:pt>
                <c:pt idx="3">
                  <c:v>#N/A</c:v>
                </c:pt>
              </c:numCache>
            </c:numRef>
          </c:val>
          <c:extLst>
            <c:ext xmlns:c16="http://schemas.microsoft.com/office/drawing/2014/chart" uri="{C3380CC4-5D6E-409C-BE32-E72D297353CC}">
              <c16:uniqueId val="{00000000-6435-4D65-AE54-3F3C546ABEB0}"/>
            </c:ext>
          </c:extLst>
        </c:ser>
        <c:ser>
          <c:idx val="3"/>
          <c:order val="1"/>
          <c:tx>
            <c:strRef>
              <c:f>GraphControls!$K$34</c:f>
              <c:strCache>
                <c:ptCount val="1"/>
                <c:pt idx="0">
                  <c:v>Enrolled PT, met credits</c:v>
                </c:pt>
              </c:strCache>
            </c:strRef>
          </c:tx>
          <c:spPr>
            <a:solidFill>
              <a:schemeClr val="accent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GraphControls!$P$28:$S$28</c:f>
              <c:strCache>
                <c:ptCount val="4"/>
                <c:pt idx="0">
                  <c:v>All Entering Cohort | Asian/Pacific Islander
(n = )</c:v>
                </c:pt>
                <c:pt idx="1">
                  <c:v>All Entering Cohort | White
(n = )</c:v>
                </c:pt>
                <c:pt idx="2">
                  <c:v>All Entering Cohort | Black
(n = )</c:v>
                </c:pt>
                <c:pt idx="3">
                  <c:v>All Entering Cohort | All Races
(n = )</c:v>
                </c:pt>
              </c:strCache>
            </c:strRef>
          </c:cat>
          <c:val>
            <c:numRef>
              <c:f>GraphControls!$P$34:$S$34</c:f>
              <c:numCache>
                <c:formatCode>0%</c:formatCode>
                <c:ptCount val="4"/>
                <c:pt idx="0">
                  <c:v>#N/A</c:v>
                </c:pt>
                <c:pt idx="1">
                  <c:v>#N/A</c:v>
                </c:pt>
                <c:pt idx="2">
                  <c:v>#N/A</c:v>
                </c:pt>
                <c:pt idx="3">
                  <c:v>#N/A</c:v>
                </c:pt>
              </c:numCache>
            </c:numRef>
          </c:val>
          <c:extLst>
            <c:ext xmlns:c16="http://schemas.microsoft.com/office/drawing/2014/chart" uri="{C3380CC4-5D6E-409C-BE32-E72D297353CC}">
              <c16:uniqueId val="{00000001-6435-4D65-AE54-3F3C546ABEB0}"/>
            </c:ext>
          </c:extLst>
        </c:ser>
        <c:ser>
          <c:idx val="1"/>
          <c:order val="2"/>
          <c:tx>
            <c:strRef>
              <c:f>GraphControls!$K$33</c:f>
              <c:strCache>
                <c:ptCount val="1"/>
                <c:pt idx="0">
                  <c:v>Enrolled FT, did not meet credits</c:v>
                </c:pt>
              </c:strCache>
            </c:strRef>
          </c:tx>
          <c:spPr>
            <a:solidFill>
              <a:schemeClr val="accent1">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GraphControls!$P$28:$S$28</c:f>
              <c:strCache>
                <c:ptCount val="4"/>
                <c:pt idx="0">
                  <c:v>All Entering Cohort | Asian/Pacific Islander
(n = )</c:v>
                </c:pt>
                <c:pt idx="1">
                  <c:v>All Entering Cohort | White
(n = )</c:v>
                </c:pt>
                <c:pt idx="2">
                  <c:v>All Entering Cohort | Black
(n = )</c:v>
                </c:pt>
                <c:pt idx="3">
                  <c:v>All Entering Cohort | All Races
(n = )</c:v>
                </c:pt>
              </c:strCache>
            </c:strRef>
          </c:cat>
          <c:val>
            <c:numRef>
              <c:f>GraphControls!$P$33:$S$33</c:f>
              <c:numCache>
                <c:formatCode>0%</c:formatCode>
                <c:ptCount val="4"/>
                <c:pt idx="0">
                  <c:v>#N/A</c:v>
                </c:pt>
                <c:pt idx="1">
                  <c:v>#N/A</c:v>
                </c:pt>
                <c:pt idx="2">
                  <c:v>#N/A</c:v>
                </c:pt>
                <c:pt idx="3">
                  <c:v>#N/A</c:v>
                </c:pt>
              </c:numCache>
            </c:numRef>
          </c:val>
          <c:extLst>
            <c:ext xmlns:c16="http://schemas.microsoft.com/office/drawing/2014/chart" uri="{C3380CC4-5D6E-409C-BE32-E72D297353CC}">
              <c16:uniqueId val="{00000002-6435-4D65-AE54-3F3C546ABEB0}"/>
            </c:ext>
          </c:extLst>
        </c:ser>
        <c:ser>
          <c:idx val="2"/>
          <c:order val="3"/>
          <c:tx>
            <c:strRef>
              <c:f>GraphControls!$K$35</c:f>
              <c:strCache>
                <c:ptCount val="1"/>
                <c:pt idx="0">
                  <c:v>Enrolled PT, did not meet credits</c:v>
                </c:pt>
              </c:strCache>
            </c:strRef>
          </c:tx>
          <c:spPr>
            <a:solidFill>
              <a:schemeClr val="accent2">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GraphControls!$P$28:$S$28</c:f>
              <c:strCache>
                <c:ptCount val="4"/>
                <c:pt idx="0">
                  <c:v>All Entering Cohort | Asian/Pacific Islander
(n = )</c:v>
                </c:pt>
                <c:pt idx="1">
                  <c:v>All Entering Cohort | White
(n = )</c:v>
                </c:pt>
                <c:pt idx="2">
                  <c:v>All Entering Cohort | Black
(n = )</c:v>
                </c:pt>
                <c:pt idx="3">
                  <c:v>All Entering Cohort | All Races
(n = )</c:v>
                </c:pt>
              </c:strCache>
            </c:strRef>
          </c:cat>
          <c:val>
            <c:numRef>
              <c:f>GraphControls!$P$35:$S$35</c:f>
              <c:numCache>
                <c:formatCode>0%</c:formatCode>
                <c:ptCount val="4"/>
                <c:pt idx="0">
                  <c:v>#N/A</c:v>
                </c:pt>
                <c:pt idx="1">
                  <c:v>#N/A</c:v>
                </c:pt>
                <c:pt idx="2">
                  <c:v>#N/A</c:v>
                </c:pt>
                <c:pt idx="3">
                  <c:v>#N/A</c:v>
                </c:pt>
              </c:numCache>
            </c:numRef>
          </c:val>
          <c:extLst>
            <c:ext xmlns:c16="http://schemas.microsoft.com/office/drawing/2014/chart" uri="{C3380CC4-5D6E-409C-BE32-E72D297353CC}">
              <c16:uniqueId val="{00000003-6435-4D65-AE54-3F3C546ABEB0}"/>
            </c:ext>
          </c:extLst>
        </c:ser>
        <c:dLbls>
          <c:showLegendKey val="0"/>
          <c:showVal val="0"/>
          <c:showCatName val="0"/>
          <c:showSerName val="0"/>
          <c:showPercent val="0"/>
          <c:showBubbleSize val="0"/>
        </c:dLbls>
        <c:gapWidth val="150"/>
        <c:overlap val="100"/>
        <c:axId val="273272832"/>
        <c:axId val="273274368"/>
      </c:barChart>
      <c:catAx>
        <c:axId val="273272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274368"/>
        <c:crosses val="autoZero"/>
        <c:auto val="1"/>
        <c:lblAlgn val="ctr"/>
        <c:lblOffset val="100"/>
        <c:noMultiLvlLbl val="0"/>
      </c:catAx>
      <c:valAx>
        <c:axId val="2732743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Percentage of Enrolled Population</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272832"/>
        <c:crosses val="autoZero"/>
        <c:crossBetween val="between"/>
      </c:valAx>
      <c:spPr>
        <a:noFill/>
        <a:ln>
          <a:noFill/>
        </a:ln>
        <a:effectLst/>
      </c:spPr>
    </c:plotArea>
    <c:legend>
      <c:legendPos val="b"/>
      <c:layout>
        <c:manualLayout>
          <c:xMode val="edge"/>
          <c:yMode val="edge"/>
          <c:x val="5.6526274059492558E-2"/>
          <c:y val="0.91592537419309072"/>
          <c:w val="0.89999999999999991"/>
          <c:h val="4.6777874179448987E-2"/>
        </c:manualLayout>
      </c:layout>
      <c:overlay val="0"/>
      <c:spPr>
        <a:noFill/>
        <a:ln>
          <a:solidFill>
            <a:sysClr val="windowText" lastClr="00000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257175</xdr:colOff>
      <xdr:row>10</xdr:row>
      <xdr:rowOff>185737</xdr:rowOff>
    </xdr:from>
    <xdr:to>
      <xdr:col>15</xdr:col>
      <xdr:colOff>238125</xdr:colOff>
      <xdr:row>34</xdr:row>
      <xdr:rowOff>185737</xdr:rowOff>
    </xdr:to>
    <xdr:graphicFrame macro="">
      <xdr:nvGraphicFramePr>
        <xdr:cNvPr id="2" name="Chart 1">
          <a:extLst>
            <a:ext uri="{FF2B5EF4-FFF2-40B4-BE49-F238E27FC236}">
              <a16:creationId xmlns:a16="http://schemas.microsoft.com/office/drawing/2014/main" id="{81B3D1FE-91CD-400A-ACB9-1EC96C0439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61912</xdr:rowOff>
    </xdr:from>
    <xdr:to>
      <xdr:col>15</xdr:col>
      <xdr:colOff>266700</xdr:colOff>
      <xdr:row>35</xdr:row>
      <xdr:rowOff>61912</xdr:rowOff>
    </xdr:to>
    <xdr:graphicFrame macro="">
      <xdr:nvGraphicFramePr>
        <xdr:cNvPr id="2" name="Chart 1">
          <a:extLst>
            <a:ext uri="{FF2B5EF4-FFF2-40B4-BE49-F238E27FC236}">
              <a16:creationId xmlns:a16="http://schemas.microsoft.com/office/drawing/2014/main" id="{2C29D783-C11F-4CDF-AC19-B4641F2390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114300</xdr:rowOff>
    </xdr:from>
    <xdr:to>
      <xdr:col>15</xdr:col>
      <xdr:colOff>266700</xdr:colOff>
      <xdr:row>60</xdr:row>
      <xdr:rowOff>123825</xdr:rowOff>
    </xdr:to>
    <xdr:graphicFrame macro="">
      <xdr:nvGraphicFramePr>
        <xdr:cNvPr id="3" name="Chart 2">
          <a:extLst>
            <a:ext uri="{FF2B5EF4-FFF2-40B4-BE49-F238E27FC236}">
              <a16:creationId xmlns:a16="http://schemas.microsoft.com/office/drawing/2014/main" id="{E782BE7B-1E13-41AE-9658-29F483AD4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Z113"/>
  <sheetViews>
    <sheetView tabSelected="1" zoomScale="40" zoomScaleNormal="40" workbookViewId="0">
      <pane xSplit="2" ySplit="3" topLeftCell="C4" activePane="bottomRight" state="frozen"/>
      <selection pane="topRight" activeCell="C1" sqref="C1"/>
      <selection pane="bottomLeft" activeCell="A4" sqref="A4"/>
      <selection pane="bottomRight" activeCell="Y92" sqref="Y92"/>
    </sheetView>
  </sheetViews>
  <sheetFormatPr defaultColWidth="9.1328125" defaultRowHeight="14.25" x14ac:dyDescent="0.45"/>
  <cols>
    <col min="1" max="1" width="3.3984375" style="100" customWidth="1"/>
    <col min="2" max="2" width="23.1328125" style="100" customWidth="1"/>
    <col min="3" max="26" width="12.73046875" style="100" customWidth="1"/>
    <col min="27" max="16384" width="9.1328125" style="100"/>
  </cols>
  <sheetData>
    <row r="1" spans="2:15" ht="15" customHeight="1" x14ac:dyDescent="0.45">
      <c r="B1" s="157" t="s">
        <v>26</v>
      </c>
      <c r="C1" s="158"/>
      <c r="D1" s="98"/>
      <c r="E1" s="163" t="s">
        <v>47</v>
      </c>
      <c r="F1" s="164"/>
      <c r="G1" s="165"/>
      <c r="H1" s="99"/>
      <c r="I1" s="99"/>
      <c r="J1" s="99"/>
      <c r="K1" s="99"/>
      <c r="L1" s="99"/>
      <c r="M1" s="99"/>
      <c r="N1" s="99"/>
      <c r="O1" s="99"/>
    </row>
    <row r="2" spans="2:15" ht="15" customHeight="1" x14ac:dyDescent="0.45">
      <c r="B2" s="159"/>
      <c r="C2" s="160"/>
      <c r="D2" s="98"/>
      <c r="E2" s="166"/>
      <c r="F2" s="167"/>
      <c r="G2" s="168"/>
      <c r="H2" s="99"/>
      <c r="I2" s="99"/>
      <c r="J2" s="99"/>
      <c r="K2" s="99"/>
      <c r="L2" s="99"/>
      <c r="M2" s="99"/>
      <c r="N2" s="99"/>
      <c r="O2" s="99"/>
    </row>
    <row r="3" spans="2:15" ht="15" customHeight="1" x14ac:dyDescent="0.45">
      <c r="B3" s="161"/>
      <c r="C3" s="162"/>
      <c r="D3" s="98"/>
      <c r="E3" s="169"/>
      <c r="F3" s="170"/>
      <c r="G3" s="171"/>
      <c r="H3" s="99"/>
      <c r="I3" s="99"/>
      <c r="J3" s="99"/>
      <c r="K3" s="99"/>
      <c r="L3" s="99"/>
      <c r="M3" s="99"/>
      <c r="N3" s="99"/>
      <c r="O3" s="99"/>
    </row>
    <row r="4" spans="2:15" x14ac:dyDescent="0.45">
      <c r="G4" s="101"/>
      <c r="H4" s="101"/>
      <c r="I4" s="101"/>
      <c r="J4" s="101"/>
      <c r="K4" s="101"/>
      <c r="L4" s="101"/>
      <c r="M4" s="101"/>
      <c r="N4" s="101"/>
      <c r="O4" s="101"/>
    </row>
    <row r="5" spans="2:15" ht="15" customHeight="1" x14ac:dyDescent="0.45">
      <c r="B5" s="102" t="s">
        <v>37</v>
      </c>
      <c r="C5" s="103"/>
      <c r="D5" s="103"/>
      <c r="E5" s="103"/>
      <c r="F5" s="103"/>
    </row>
    <row r="6" spans="2:15" ht="15" customHeight="1" x14ac:dyDescent="0.45">
      <c r="B6" s="104"/>
      <c r="C6" s="103"/>
      <c r="D6" s="103"/>
      <c r="E6" s="103"/>
      <c r="F6" s="103"/>
    </row>
    <row r="7" spans="2:15" ht="15" customHeight="1" x14ac:dyDescent="0.45">
      <c r="B7" s="144" t="s">
        <v>38</v>
      </c>
      <c r="C7" s="151" t="s">
        <v>43</v>
      </c>
      <c r="D7" s="152"/>
      <c r="E7" s="153" t="s">
        <v>9</v>
      </c>
      <c r="F7" s="154"/>
      <c r="G7" s="155" t="s">
        <v>46</v>
      </c>
      <c r="H7" s="156"/>
    </row>
    <row r="8" spans="2:15" ht="15" customHeight="1" x14ac:dyDescent="0.45">
      <c r="B8" s="146"/>
      <c r="C8" s="105" t="s">
        <v>28</v>
      </c>
      <c r="D8" s="106" t="s">
        <v>44</v>
      </c>
      <c r="E8" s="107" t="s">
        <v>28</v>
      </c>
      <c r="F8" s="108" t="s">
        <v>44</v>
      </c>
      <c r="G8" s="109" t="s">
        <v>28</v>
      </c>
      <c r="H8" s="110" t="s">
        <v>44</v>
      </c>
    </row>
    <row r="9" spans="2:15" s="114" customFormat="1" x14ac:dyDescent="0.45">
      <c r="B9" s="111" t="s">
        <v>39</v>
      </c>
      <c r="C9" s="134"/>
      <c r="D9" s="112" t="e">
        <f>C9/C$9</f>
        <v>#DIV/0!</v>
      </c>
      <c r="E9" s="134"/>
      <c r="F9" s="112" t="e">
        <f>E9/E$9</f>
        <v>#DIV/0!</v>
      </c>
      <c r="G9" s="113">
        <f>SUM(C9, E9)</f>
        <v>0</v>
      </c>
      <c r="H9" s="112" t="e">
        <f>G9/G$9</f>
        <v>#DIV/0!</v>
      </c>
    </row>
    <row r="10" spans="2:15" ht="7.5" customHeight="1" x14ac:dyDescent="0.45">
      <c r="B10" s="115"/>
      <c r="C10" s="116"/>
      <c r="D10" s="117"/>
      <c r="E10" s="116"/>
      <c r="F10" s="118"/>
      <c r="G10" s="116"/>
      <c r="H10" s="118"/>
    </row>
    <row r="11" spans="2:15" s="114" customFormat="1" x14ac:dyDescent="0.45">
      <c r="B11" s="111" t="s">
        <v>11</v>
      </c>
      <c r="C11" s="119" t="str">
        <f>IF(SUM(C12:C20)-C$9 &lt;&gt; 0, "Discrepancy", "Total Match")</f>
        <v>Total Match</v>
      </c>
      <c r="D11" s="120"/>
      <c r="E11" s="119" t="str">
        <f>IF(SUM(E12:E20)-E$9 &lt;&gt; 0, "Discrepancy", "Total Match")</f>
        <v>Total Match</v>
      </c>
      <c r="F11" s="121"/>
      <c r="G11" s="122"/>
      <c r="H11" s="121"/>
    </row>
    <row r="12" spans="2:15" x14ac:dyDescent="0.45">
      <c r="B12" s="123" t="s">
        <v>14</v>
      </c>
      <c r="C12" s="135"/>
      <c r="D12" s="124" t="e">
        <f>C12/C$9</f>
        <v>#DIV/0!</v>
      </c>
      <c r="E12" s="135"/>
      <c r="F12" s="124" t="e">
        <f>E12/E$9</f>
        <v>#DIV/0!</v>
      </c>
      <c r="G12" s="125">
        <f t="shared" ref="G12:G20" si="0">SUM(C12, E12)</f>
        <v>0</v>
      </c>
      <c r="H12" s="124" t="e">
        <f>G12/G$9</f>
        <v>#DIV/0!</v>
      </c>
    </row>
    <row r="13" spans="2:15" x14ac:dyDescent="0.45">
      <c r="B13" s="123" t="s">
        <v>17</v>
      </c>
      <c r="C13" s="135"/>
      <c r="D13" s="124" t="e">
        <f t="shared" ref="D13:F20" si="1">C13/C$9</f>
        <v>#DIV/0!</v>
      </c>
      <c r="E13" s="135"/>
      <c r="F13" s="124" t="e">
        <f t="shared" si="1"/>
        <v>#DIV/0!</v>
      </c>
      <c r="G13" s="125">
        <f t="shared" si="0"/>
        <v>0</v>
      </c>
      <c r="H13" s="124" t="e">
        <f t="shared" ref="H13" si="2">G13/G$9</f>
        <v>#DIV/0!</v>
      </c>
    </row>
    <row r="14" spans="2:15" x14ac:dyDescent="0.45">
      <c r="B14" s="123" t="s">
        <v>15</v>
      </c>
      <c r="C14" s="135"/>
      <c r="D14" s="124" t="e">
        <f t="shared" si="1"/>
        <v>#DIV/0!</v>
      </c>
      <c r="E14" s="135"/>
      <c r="F14" s="124" t="e">
        <f t="shared" si="1"/>
        <v>#DIV/0!</v>
      </c>
      <c r="G14" s="125">
        <f t="shared" si="0"/>
        <v>0</v>
      </c>
      <c r="H14" s="124" t="e">
        <f t="shared" ref="H14" si="3">G14/G$9</f>
        <v>#DIV/0!</v>
      </c>
    </row>
    <row r="15" spans="2:15" x14ac:dyDescent="0.45">
      <c r="B15" s="123" t="s">
        <v>16</v>
      </c>
      <c r="C15" s="135"/>
      <c r="D15" s="124" t="e">
        <f t="shared" si="1"/>
        <v>#DIV/0!</v>
      </c>
      <c r="E15" s="135"/>
      <c r="F15" s="124" t="e">
        <f t="shared" si="1"/>
        <v>#DIV/0!</v>
      </c>
      <c r="G15" s="125">
        <f t="shared" si="0"/>
        <v>0</v>
      </c>
      <c r="H15" s="124" t="e">
        <f t="shared" ref="H15" si="4">G15/G$9</f>
        <v>#DIV/0!</v>
      </c>
    </row>
    <row r="16" spans="2:15" x14ac:dyDescent="0.45">
      <c r="B16" s="123" t="s">
        <v>18</v>
      </c>
      <c r="C16" s="135"/>
      <c r="D16" s="124" t="e">
        <f t="shared" si="1"/>
        <v>#DIV/0!</v>
      </c>
      <c r="E16" s="135"/>
      <c r="F16" s="124" t="e">
        <f t="shared" si="1"/>
        <v>#DIV/0!</v>
      </c>
      <c r="G16" s="125">
        <f t="shared" si="0"/>
        <v>0</v>
      </c>
      <c r="H16" s="124" t="e">
        <f t="shared" ref="H16" si="5">G16/G$9</f>
        <v>#DIV/0!</v>
      </c>
    </row>
    <row r="17" spans="2:8" x14ac:dyDescent="0.45">
      <c r="B17" s="123" t="s">
        <v>45</v>
      </c>
      <c r="C17" s="135"/>
      <c r="D17" s="124" t="e">
        <f t="shared" si="1"/>
        <v>#DIV/0!</v>
      </c>
      <c r="E17" s="135"/>
      <c r="F17" s="124" t="e">
        <f t="shared" si="1"/>
        <v>#DIV/0!</v>
      </c>
      <c r="G17" s="125">
        <f t="shared" si="0"/>
        <v>0</v>
      </c>
      <c r="H17" s="124" t="e">
        <f t="shared" ref="H17" si="6">G17/G$9</f>
        <v>#DIV/0!</v>
      </c>
    </row>
    <row r="18" spans="2:8" x14ac:dyDescent="0.45">
      <c r="B18" s="123" t="s">
        <v>19</v>
      </c>
      <c r="C18" s="135"/>
      <c r="D18" s="124" t="e">
        <f t="shared" si="1"/>
        <v>#DIV/0!</v>
      </c>
      <c r="E18" s="135"/>
      <c r="F18" s="124" t="e">
        <f t="shared" si="1"/>
        <v>#DIV/0!</v>
      </c>
      <c r="G18" s="125">
        <f t="shared" si="0"/>
        <v>0</v>
      </c>
      <c r="H18" s="124" t="e">
        <f t="shared" ref="H18" si="7">G18/G$9</f>
        <v>#DIV/0!</v>
      </c>
    </row>
    <row r="19" spans="2:8" x14ac:dyDescent="0.45">
      <c r="B19" s="123" t="s">
        <v>20</v>
      </c>
      <c r="C19" s="135"/>
      <c r="D19" s="124" t="e">
        <f t="shared" si="1"/>
        <v>#DIV/0!</v>
      </c>
      <c r="E19" s="135"/>
      <c r="F19" s="124" t="e">
        <f t="shared" si="1"/>
        <v>#DIV/0!</v>
      </c>
      <c r="G19" s="125">
        <f t="shared" si="0"/>
        <v>0</v>
      </c>
      <c r="H19" s="124" t="e">
        <f t="shared" ref="H19" si="8">G19/G$9</f>
        <v>#DIV/0!</v>
      </c>
    </row>
    <row r="20" spans="2:8" x14ac:dyDescent="0.45">
      <c r="B20" s="123" t="s">
        <v>42</v>
      </c>
      <c r="C20" s="135"/>
      <c r="D20" s="124" t="e">
        <f t="shared" si="1"/>
        <v>#DIV/0!</v>
      </c>
      <c r="E20" s="135"/>
      <c r="F20" s="124" t="e">
        <f t="shared" si="1"/>
        <v>#DIV/0!</v>
      </c>
      <c r="G20" s="125">
        <f t="shared" si="0"/>
        <v>0</v>
      </c>
      <c r="H20" s="124" t="e">
        <f t="shared" ref="H20" si="9">G20/G$9</f>
        <v>#DIV/0!</v>
      </c>
    </row>
    <row r="21" spans="2:8" ht="7.5" customHeight="1" x14ac:dyDescent="0.45">
      <c r="B21" s="115"/>
      <c r="C21" s="116"/>
      <c r="D21" s="126"/>
      <c r="E21" s="116"/>
      <c r="F21" s="126"/>
      <c r="G21" s="116"/>
      <c r="H21" s="126"/>
    </row>
    <row r="22" spans="2:8" s="114" customFormat="1" x14ac:dyDescent="0.45">
      <c r="B22" s="111" t="s">
        <v>12</v>
      </c>
      <c r="C22" s="119" t="str">
        <f>IF(SUM(C23:C26)-C$9 &lt;&gt; 0, "Discrepancy", "Total Match")</f>
        <v>Total Match</v>
      </c>
      <c r="D22" s="126"/>
      <c r="E22" s="119" t="str">
        <f>IF(SUM(E23:E26)-E$9 &lt;&gt; 0, "Discrepancy", "Total Match")</f>
        <v>Total Match</v>
      </c>
      <c r="F22" s="126"/>
      <c r="G22" s="116"/>
      <c r="H22" s="126"/>
    </row>
    <row r="23" spans="2:8" x14ac:dyDescent="0.45">
      <c r="B23" s="123" t="s">
        <v>21</v>
      </c>
      <c r="C23" s="135"/>
      <c r="D23" s="124" t="e">
        <f>C23/C$9</f>
        <v>#DIV/0!</v>
      </c>
      <c r="E23" s="135"/>
      <c r="F23" s="124" t="e">
        <f>E23/E$9</f>
        <v>#DIV/0!</v>
      </c>
      <c r="G23" s="125">
        <f>SUM(C23, E23)</f>
        <v>0</v>
      </c>
      <c r="H23" s="124" t="e">
        <f>G23/G$9</f>
        <v>#DIV/0!</v>
      </c>
    </row>
    <row r="24" spans="2:8" x14ac:dyDescent="0.45">
      <c r="B24" s="123" t="s">
        <v>22</v>
      </c>
      <c r="C24" s="135"/>
      <c r="D24" s="124" t="e">
        <f t="shared" ref="D24:F32" si="10">C24/C$9</f>
        <v>#DIV/0!</v>
      </c>
      <c r="E24" s="135"/>
      <c r="F24" s="124" t="e">
        <f t="shared" si="10"/>
        <v>#DIV/0!</v>
      </c>
      <c r="G24" s="125">
        <f>SUM(C24, E24)</f>
        <v>0</v>
      </c>
      <c r="H24" s="124" t="e">
        <f t="shared" ref="H24" si="11">G24/G$9</f>
        <v>#DIV/0!</v>
      </c>
    </row>
    <row r="25" spans="2:8" x14ac:dyDescent="0.45">
      <c r="B25" s="123" t="s">
        <v>31</v>
      </c>
      <c r="C25" s="135"/>
      <c r="D25" s="124" t="e">
        <f t="shared" si="10"/>
        <v>#DIV/0!</v>
      </c>
      <c r="E25" s="135"/>
      <c r="F25" s="124" t="e">
        <f t="shared" si="10"/>
        <v>#DIV/0!</v>
      </c>
      <c r="G25" s="125">
        <f>SUM(C25, E25)</f>
        <v>0</v>
      </c>
      <c r="H25" s="124" t="e">
        <f t="shared" ref="H25" si="12">G25/G$9</f>
        <v>#DIV/0!</v>
      </c>
    </row>
    <row r="26" spans="2:8" x14ac:dyDescent="0.45">
      <c r="B26" s="123" t="s">
        <v>41</v>
      </c>
      <c r="C26" s="135"/>
      <c r="D26" s="124" t="e">
        <f t="shared" si="10"/>
        <v>#DIV/0!</v>
      </c>
      <c r="E26" s="135"/>
      <c r="F26" s="124" t="e">
        <f t="shared" si="10"/>
        <v>#DIV/0!</v>
      </c>
      <c r="G26" s="125">
        <f>SUM(C26, E26)</f>
        <v>0</v>
      </c>
      <c r="H26" s="124" t="e">
        <f t="shared" ref="H26" si="13">G26/G$9</f>
        <v>#DIV/0!</v>
      </c>
    </row>
    <row r="27" spans="2:8" ht="7.5" customHeight="1" x14ac:dyDescent="0.45">
      <c r="B27" s="115"/>
      <c r="C27" s="116"/>
      <c r="D27" s="126"/>
      <c r="E27" s="116"/>
      <c r="F27" s="126"/>
      <c r="G27" s="116"/>
      <c r="H27" s="126"/>
    </row>
    <row r="28" spans="2:8" s="114" customFormat="1" x14ac:dyDescent="0.45">
      <c r="B28" s="111" t="s">
        <v>13</v>
      </c>
      <c r="C28" s="119" t="str">
        <f>IF(SUM(C29:C32)-C$9 &lt;&gt; 0, "Discrepancy", "Total Match")</f>
        <v>Total Match</v>
      </c>
      <c r="D28" s="126"/>
      <c r="E28" s="119" t="str">
        <f>IF(SUM(E29:E32)-E$9 &lt;&gt; 0, "Discrepancy", "Total Match")</f>
        <v>Total Match</v>
      </c>
      <c r="F28" s="126"/>
      <c r="G28" s="116"/>
      <c r="H28" s="126"/>
    </row>
    <row r="29" spans="2:8" x14ac:dyDescent="0.45">
      <c r="B29" s="123" t="s">
        <v>100</v>
      </c>
      <c r="C29" s="135"/>
      <c r="D29" s="124" t="e">
        <f t="shared" si="10"/>
        <v>#DIV/0!</v>
      </c>
      <c r="E29" s="135"/>
      <c r="F29" s="124" t="e">
        <f t="shared" si="10"/>
        <v>#DIV/0!</v>
      </c>
      <c r="G29" s="125">
        <f>SUM(C29, E29)</f>
        <v>0</v>
      </c>
      <c r="H29" s="124" t="e">
        <f t="shared" ref="H29:H30" si="14">G29/G$9</f>
        <v>#DIV/0!</v>
      </c>
    </row>
    <row r="30" spans="2:8" x14ac:dyDescent="0.45">
      <c r="B30" s="123" t="s">
        <v>101</v>
      </c>
      <c r="C30" s="135"/>
      <c r="D30" s="124" t="e">
        <f t="shared" ref="D30" si="15">C30/C$9</f>
        <v>#DIV/0!</v>
      </c>
      <c r="E30" s="135"/>
      <c r="F30" s="124" t="e">
        <f t="shared" ref="F30" si="16">E30/E$9</f>
        <v>#DIV/0!</v>
      </c>
      <c r="G30" s="125">
        <f>SUM(C30, E30)</f>
        <v>0</v>
      </c>
      <c r="H30" s="124" t="e">
        <f t="shared" si="14"/>
        <v>#DIV/0!</v>
      </c>
    </row>
    <row r="31" spans="2:8" x14ac:dyDescent="0.45">
      <c r="B31" s="123" t="s">
        <v>102</v>
      </c>
      <c r="C31" s="135"/>
      <c r="D31" s="124" t="e">
        <f t="shared" si="10"/>
        <v>#DIV/0!</v>
      </c>
      <c r="E31" s="135"/>
      <c r="F31" s="124" t="e">
        <f t="shared" si="10"/>
        <v>#DIV/0!</v>
      </c>
      <c r="G31" s="125">
        <f>SUM(C31, E31)</f>
        <v>0</v>
      </c>
      <c r="H31" s="124" t="e">
        <f t="shared" ref="H31" si="17">G31/G$9</f>
        <v>#DIV/0!</v>
      </c>
    </row>
    <row r="32" spans="2:8" x14ac:dyDescent="0.45">
      <c r="B32" s="127" t="s">
        <v>40</v>
      </c>
      <c r="C32" s="136"/>
      <c r="D32" s="128" t="e">
        <f t="shared" si="10"/>
        <v>#DIV/0!</v>
      </c>
      <c r="E32" s="136"/>
      <c r="F32" s="128" t="e">
        <f t="shared" si="10"/>
        <v>#DIV/0!</v>
      </c>
      <c r="G32" s="129">
        <f>SUM(C32, E32)</f>
        <v>0</v>
      </c>
      <c r="H32" s="128" t="e">
        <f t="shared" ref="H32" si="18">G32/G$9</f>
        <v>#DIV/0!</v>
      </c>
    </row>
    <row r="34" spans="2:14" x14ac:dyDescent="0.45">
      <c r="B34" s="130" t="s">
        <v>48</v>
      </c>
    </row>
    <row r="36" spans="2:14" x14ac:dyDescent="0.45">
      <c r="B36" s="144" t="s">
        <v>38</v>
      </c>
      <c r="C36" s="147" t="s">
        <v>43</v>
      </c>
      <c r="D36" s="148"/>
      <c r="E36" s="148"/>
      <c r="F36" s="148"/>
      <c r="G36" s="137" t="s">
        <v>9</v>
      </c>
      <c r="H36" s="150"/>
      <c r="I36" s="150"/>
      <c r="J36" s="138"/>
      <c r="K36" s="141" t="s">
        <v>46</v>
      </c>
      <c r="L36" s="142"/>
      <c r="M36" s="142"/>
      <c r="N36" s="143"/>
    </row>
    <row r="37" spans="2:14" x14ac:dyDescent="0.45">
      <c r="B37" s="145"/>
      <c r="C37" s="147" t="s">
        <v>1</v>
      </c>
      <c r="D37" s="149"/>
      <c r="E37" s="147" t="s">
        <v>2</v>
      </c>
      <c r="F37" s="148"/>
      <c r="G37" s="137" t="s">
        <v>1</v>
      </c>
      <c r="H37" s="138"/>
      <c r="I37" s="137" t="s">
        <v>2</v>
      </c>
      <c r="J37" s="150"/>
      <c r="K37" s="139" t="s">
        <v>1</v>
      </c>
      <c r="L37" s="140"/>
      <c r="M37" s="139" t="s">
        <v>2</v>
      </c>
      <c r="N37" s="140"/>
    </row>
    <row r="38" spans="2:14" x14ac:dyDescent="0.45">
      <c r="B38" s="146"/>
      <c r="C38" s="105" t="s">
        <v>28</v>
      </c>
      <c r="D38" s="106" t="s">
        <v>44</v>
      </c>
      <c r="E38" s="105" t="s">
        <v>28</v>
      </c>
      <c r="F38" s="131" t="s">
        <v>44</v>
      </c>
      <c r="G38" s="107" t="s">
        <v>28</v>
      </c>
      <c r="H38" s="108" t="s">
        <v>44</v>
      </c>
      <c r="I38" s="107" t="s">
        <v>28</v>
      </c>
      <c r="J38" s="132" t="s">
        <v>44</v>
      </c>
      <c r="K38" s="109" t="s">
        <v>28</v>
      </c>
      <c r="L38" s="110" t="s">
        <v>44</v>
      </c>
      <c r="M38" s="109" t="s">
        <v>28</v>
      </c>
      <c r="N38" s="110" t="s">
        <v>44</v>
      </c>
    </row>
    <row r="39" spans="2:14" x14ac:dyDescent="0.45">
      <c r="B39" s="111" t="s">
        <v>39</v>
      </c>
      <c r="C39" s="134"/>
      <c r="D39" s="112" t="e">
        <f>C39/C$39</f>
        <v>#DIV/0!</v>
      </c>
      <c r="E39" s="134"/>
      <c r="F39" s="112" t="e">
        <f>E39/E$39</f>
        <v>#DIV/0!</v>
      </c>
      <c r="G39" s="134"/>
      <c r="H39" s="112" t="e">
        <f>G39/G$39</f>
        <v>#DIV/0!</v>
      </c>
      <c r="I39" s="134"/>
      <c r="J39" s="112" t="e">
        <f>I39/I$39</f>
        <v>#DIV/0!</v>
      </c>
      <c r="K39" s="113">
        <f>SUM(C39, G39)</f>
        <v>0</v>
      </c>
      <c r="L39" s="112" t="e">
        <f>K39/K$39</f>
        <v>#DIV/0!</v>
      </c>
      <c r="M39" s="113">
        <f>SUM(E39, I39)</f>
        <v>0</v>
      </c>
      <c r="N39" s="112" t="e">
        <f>M39/M$39</f>
        <v>#DIV/0!</v>
      </c>
    </row>
    <row r="40" spans="2:14" x14ac:dyDescent="0.45">
      <c r="B40" s="115"/>
      <c r="C40" s="116"/>
      <c r="D40" s="117"/>
      <c r="E40" s="116"/>
      <c r="F40" s="117"/>
      <c r="G40" s="116"/>
      <c r="H40" s="118"/>
      <c r="I40" s="116"/>
      <c r="J40" s="118"/>
      <c r="K40" s="116"/>
      <c r="L40" s="118"/>
      <c r="M40" s="116"/>
      <c r="N40" s="118"/>
    </row>
    <row r="41" spans="2:14" x14ac:dyDescent="0.45">
      <c r="B41" s="111" t="s">
        <v>11</v>
      </c>
      <c r="C41" s="119" t="str">
        <f>IF(SUM(C42:C50)-C$39 &lt;&gt; 0, "Discrepancy", "Total Match")</f>
        <v>Total Match</v>
      </c>
      <c r="D41" s="120"/>
      <c r="E41" s="119" t="str">
        <f>IF(SUM(E42:E50)-E$39 &lt;&gt; 0, "Discrepancy", "Total Match")</f>
        <v>Total Match</v>
      </c>
      <c r="F41" s="120"/>
      <c r="G41" s="119" t="str">
        <f>IF(SUM(G42:G50)-G$39 &lt;&gt; 0, "Discrepancy", "Total Match")</f>
        <v>Total Match</v>
      </c>
      <c r="H41" s="121"/>
      <c r="I41" s="119" t="str">
        <f>IF(SUM(I42:I50)-I$39 &lt;&gt; 0, "Discrepancy", "Total Match")</f>
        <v>Total Match</v>
      </c>
      <c r="J41" s="121"/>
      <c r="K41" s="122"/>
      <c r="L41" s="121"/>
      <c r="M41" s="122"/>
      <c r="N41" s="121"/>
    </row>
    <row r="42" spans="2:14" x14ac:dyDescent="0.45">
      <c r="B42" s="123" t="s">
        <v>14</v>
      </c>
      <c r="C42" s="135"/>
      <c r="D42" s="124" t="e">
        <f t="shared" ref="D42:D50" si="19">C42/C$39</f>
        <v>#DIV/0!</v>
      </c>
      <c r="E42" s="135"/>
      <c r="F42" s="124" t="e">
        <f t="shared" ref="F42:F50" si="20">E42/E$39</f>
        <v>#DIV/0!</v>
      </c>
      <c r="G42" s="135"/>
      <c r="H42" s="124" t="e">
        <f t="shared" ref="H42:H50" si="21">G42/G$39</f>
        <v>#DIV/0!</v>
      </c>
      <c r="I42" s="135"/>
      <c r="J42" s="124" t="e">
        <f t="shared" ref="J42:J50" si="22">I42/I$39</f>
        <v>#DIV/0!</v>
      </c>
      <c r="K42" s="125">
        <f t="shared" ref="K42:K50" si="23">SUM(C42, G42)</f>
        <v>0</v>
      </c>
      <c r="L42" s="124" t="e">
        <f t="shared" ref="L42:L50" si="24">K42/K$39</f>
        <v>#DIV/0!</v>
      </c>
      <c r="M42" s="125">
        <f t="shared" ref="M42:M50" si="25">SUM(E42, I42)</f>
        <v>0</v>
      </c>
      <c r="N42" s="124" t="e">
        <f t="shared" ref="N42:N50" si="26">M42/M$39</f>
        <v>#DIV/0!</v>
      </c>
    </row>
    <row r="43" spans="2:14" x14ac:dyDescent="0.45">
      <c r="B43" s="123" t="s">
        <v>17</v>
      </c>
      <c r="C43" s="135"/>
      <c r="D43" s="124" t="e">
        <f t="shared" si="19"/>
        <v>#DIV/0!</v>
      </c>
      <c r="E43" s="135"/>
      <c r="F43" s="124" t="e">
        <f t="shared" si="20"/>
        <v>#DIV/0!</v>
      </c>
      <c r="G43" s="135"/>
      <c r="H43" s="124" t="e">
        <f t="shared" si="21"/>
        <v>#DIV/0!</v>
      </c>
      <c r="I43" s="135"/>
      <c r="J43" s="124" t="e">
        <f t="shared" si="22"/>
        <v>#DIV/0!</v>
      </c>
      <c r="K43" s="125">
        <f t="shared" si="23"/>
        <v>0</v>
      </c>
      <c r="L43" s="124" t="e">
        <f t="shared" si="24"/>
        <v>#DIV/0!</v>
      </c>
      <c r="M43" s="125">
        <f t="shared" si="25"/>
        <v>0</v>
      </c>
      <c r="N43" s="124" t="e">
        <f t="shared" si="26"/>
        <v>#DIV/0!</v>
      </c>
    </row>
    <row r="44" spans="2:14" x14ac:dyDescent="0.45">
      <c r="B44" s="123" t="s">
        <v>15</v>
      </c>
      <c r="C44" s="135"/>
      <c r="D44" s="124" t="e">
        <f t="shared" si="19"/>
        <v>#DIV/0!</v>
      </c>
      <c r="E44" s="135"/>
      <c r="F44" s="124" t="e">
        <f t="shared" si="20"/>
        <v>#DIV/0!</v>
      </c>
      <c r="G44" s="135"/>
      <c r="H44" s="124" t="e">
        <f t="shared" si="21"/>
        <v>#DIV/0!</v>
      </c>
      <c r="I44" s="135"/>
      <c r="J44" s="124" t="e">
        <f t="shared" si="22"/>
        <v>#DIV/0!</v>
      </c>
      <c r="K44" s="125">
        <f t="shared" si="23"/>
        <v>0</v>
      </c>
      <c r="L44" s="124" t="e">
        <f t="shared" si="24"/>
        <v>#DIV/0!</v>
      </c>
      <c r="M44" s="125">
        <f t="shared" si="25"/>
        <v>0</v>
      </c>
      <c r="N44" s="124" t="e">
        <f t="shared" si="26"/>
        <v>#DIV/0!</v>
      </c>
    </row>
    <row r="45" spans="2:14" x14ac:dyDescent="0.45">
      <c r="B45" s="123" t="s">
        <v>16</v>
      </c>
      <c r="C45" s="135"/>
      <c r="D45" s="124" t="e">
        <f t="shared" si="19"/>
        <v>#DIV/0!</v>
      </c>
      <c r="E45" s="135"/>
      <c r="F45" s="124" t="e">
        <f t="shared" si="20"/>
        <v>#DIV/0!</v>
      </c>
      <c r="G45" s="135"/>
      <c r="H45" s="124" t="e">
        <f t="shared" si="21"/>
        <v>#DIV/0!</v>
      </c>
      <c r="I45" s="135"/>
      <c r="J45" s="124" t="e">
        <f t="shared" si="22"/>
        <v>#DIV/0!</v>
      </c>
      <c r="K45" s="125">
        <f t="shared" si="23"/>
        <v>0</v>
      </c>
      <c r="L45" s="124" t="e">
        <f t="shared" si="24"/>
        <v>#DIV/0!</v>
      </c>
      <c r="M45" s="125">
        <f t="shared" si="25"/>
        <v>0</v>
      </c>
      <c r="N45" s="124" t="e">
        <f t="shared" si="26"/>
        <v>#DIV/0!</v>
      </c>
    </row>
    <row r="46" spans="2:14" x14ac:dyDescent="0.45">
      <c r="B46" s="123" t="s">
        <v>18</v>
      </c>
      <c r="C46" s="135"/>
      <c r="D46" s="124" t="e">
        <f t="shared" si="19"/>
        <v>#DIV/0!</v>
      </c>
      <c r="E46" s="135"/>
      <c r="F46" s="124" t="e">
        <f t="shared" si="20"/>
        <v>#DIV/0!</v>
      </c>
      <c r="G46" s="135"/>
      <c r="H46" s="124" t="e">
        <f t="shared" si="21"/>
        <v>#DIV/0!</v>
      </c>
      <c r="I46" s="135"/>
      <c r="J46" s="124" t="e">
        <f t="shared" si="22"/>
        <v>#DIV/0!</v>
      </c>
      <c r="K46" s="125">
        <f t="shared" si="23"/>
        <v>0</v>
      </c>
      <c r="L46" s="124" t="e">
        <f t="shared" si="24"/>
        <v>#DIV/0!</v>
      </c>
      <c r="M46" s="125">
        <f t="shared" si="25"/>
        <v>0</v>
      </c>
      <c r="N46" s="124" t="e">
        <f t="shared" si="26"/>
        <v>#DIV/0!</v>
      </c>
    </row>
    <row r="47" spans="2:14" x14ac:dyDescent="0.45">
      <c r="B47" s="123" t="s">
        <v>45</v>
      </c>
      <c r="C47" s="135"/>
      <c r="D47" s="124" t="e">
        <f t="shared" si="19"/>
        <v>#DIV/0!</v>
      </c>
      <c r="E47" s="135"/>
      <c r="F47" s="124" t="e">
        <f t="shared" si="20"/>
        <v>#DIV/0!</v>
      </c>
      <c r="G47" s="135"/>
      <c r="H47" s="124" t="e">
        <f t="shared" si="21"/>
        <v>#DIV/0!</v>
      </c>
      <c r="I47" s="135"/>
      <c r="J47" s="124" t="e">
        <f t="shared" si="22"/>
        <v>#DIV/0!</v>
      </c>
      <c r="K47" s="125">
        <f t="shared" si="23"/>
        <v>0</v>
      </c>
      <c r="L47" s="124" t="e">
        <f t="shared" si="24"/>
        <v>#DIV/0!</v>
      </c>
      <c r="M47" s="125">
        <f t="shared" si="25"/>
        <v>0</v>
      </c>
      <c r="N47" s="124" t="e">
        <f t="shared" si="26"/>
        <v>#DIV/0!</v>
      </c>
    </row>
    <row r="48" spans="2:14" x14ac:dyDescent="0.45">
      <c r="B48" s="123" t="s">
        <v>19</v>
      </c>
      <c r="C48" s="135"/>
      <c r="D48" s="124" t="e">
        <f t="shared" si="19"/>
        <v>#DIV/0!</v>
      </c>
      <c r="E48" s="135"/>
      <c r="F48" s="124" t="e">
        <f t="shared" si="20"/>
        <v>#DIV/0!</v>
      </c>
      <c r="G48" s="135"/>
      <c r="H48" s="124" t="e">
        <f t="shared" si="21"/>
        <v>#DIV/0!</v>
      </c>
      <c r="I48" s="135"/>
      <c r="J48" s="124" t="e">
        <f t="shared" si="22"/>
        <v>#DIV/0!</v>
      </c>
      <c r="K48" s="125">
        <f t="shared" si="23"/>
        <v>0</v>
      </c>
      <c r="L48" s="124" t="e">
        <f t="shared" si="24"/>
        <v>#DIV/0!</v>
      </c>
      <c r="M48" s="125">
        <f t="shared" si="25"/>
        <v>0</v>
      </c>
      <c r="N48" s="124" t="e">
        <f t="shared" si="26"/>
        <v>#DIV/0!</v>
      </c>
    </row>
    <row r="49" spans="2:14" x14ac:dyDescent="0.45">
      <c r="B49" s="123" t="s">
        <v>20</v>
      </c>
      <c r="C49" s="135"/>
      <c r="D49" s="124" t="e">
        <f t="shared" si="19"/>
        <v>#DIV/0!</v>
      </c>
      <c r="E49" s="135"/>
      <c r="F49" s="124" t="e">
        <f t="shared" si="20"/>
        <v>#DIV/0!</v>
      </c>
      <c r="G49" s="135"/>
      <c r="H49" s="124" t="e">
        <f t="shared" si="21"/>
        <v>#DIV/0!</v>
      </c>
      <c r="I49" s="135"/>
      <c r="J49" s="124" t="e">
        <f t="shared" si="22"/>
        <v>#DIV/0!</v>
      </c>
      <c r="K49" s="125">
        <f t="shared" si="23"/>
        <v>0</v>
      </c>
      <c r="L49" s="124" t="e">
        <f t="shared" si="24"/>
        <v>#DIV/0!</v>
      </c>
      <c r="M49" s="125">
        <f t="shared" si="25"/>
        <v>0</v>
      </c>
      <c r="N49" s="124" t="e">
        <f t="shared" si="26"/>
        <v>#DIV/0!</v>
      </c>
    </row>
    <row r="50" spans="2:14" x14ac:dyDescent="0.45">
      <c r="B50" s="123" t="s">
        <v>42</v>
      </c>
      <c r="C50" s="135"/>
      <c r="D50" s="124" t="e">
        <f t="shared" si="19"/>
        <v>#DIV/0!</v>
      </c>
      <c r="E50" s="135"/>
      <c r="F50" s="124" t="e">
        <f t="shared" si="20"/>
        <v>#DIV/0!</v>
      </c>
      <c r="G50" s="135"/>
      <c r="H50" s="124" t="e">
        <f t="shared" si="21"/>
        <v>#DIV/0!</v>
      </c>
      <c r="I50" s="135"/>
      <c r="J50" s="124" t="e">
        <f t="shared" si="22"/>
        <v>#DIV/0!</v>
      </c>
      <c r="K50" s="125">
        <f t="shared" si="23"/>
        <v>0</v>
      </c>
      <c r="L50" s="124" t="e">
        <f t="shared" si="24"/>
        <v>#DIV/0!</v>
      </c>
      <c r="M50" s="125">
        <f t="shared" si="25"/>
        <v>0</v>
      </c>
      <c r="N50" s="124" t="e">
        <f t="shared" si="26"/>
        <v>#DIV/0!</v>
      </c>
    </row>
    <row r="51" spans="2:14" x14ac:dyDescent="0.45">
      <c r="B51" s="115"/>
      <c r="C51" s="116"/>
      <c r="D51" s="126"/>
      <c r="E51" s="116"/>
      <c r="F51" s="126"/>
      <c r="G51" s="116"/>
      <c r="H51" s="126"/>
      <c r="I51" s="116"/>
      <c r="J51" s="126"/>
      <c r="K51" s="116"/>
      <c r="L51" s="126"/>
      <c r="M51" s="116"/>
      <c r="N51" s="126"/>
    </row>
    <row r="52" spans="2:14" x14ac:dyDescent="0.45">
      <c r="B52" s="111" t="s">
        <v>12</v>
      </c>
      <c r="C52" s="119" t="str">
        <f>IF(SUM(C53:C56)-C$39 &lt;&gt; 0, "Discrepancy", "Total Match")</f>
        <v>Total Match</v>
      </c>
      <c r="D52" s="126"/>
      <c r="E52" s="119" t="str">
        <f>IF(SUM(E53:E56)-E$39 &lt;&gt; 0, "Discrepancy", "Total Match")</f>
        <v>Total Match</v>
      </c>
      <c r="F52" s="126"/>
      <c r="G52" s="119" t="str">
        <f>IF(SUM(G53:G56)-G$39 &lt;&gt; 0, "Discrepancy", "Total Match")</f>
        <v>Total Match</v>
      </c>
      <c r="H52" s="126"/>
      <c r="I52" s="119" t="str">
        <f>IF(SUM(I53:I56)-I$39 &lt;&gt; 0, "Discrepancy", "Total Match")</f>
        <v>Total Match</v>
      </c>
      <c r="J52" s="126"/>
      <c r="K52" s="116"/>
      <c r="L52" s="126"/>
      <c r="M52" s="116"/>
      <c r="N52" s="126"/>
    </row>
    <row r="53" spans="2:14" x14ac:dyDescent="0.45">
      <c r="B53" s="123" t="s">
        <v>21</v>
      </c>
      <c r="C53" s="135"/>
      <c r="D53" s="124" t="e">
        <f t="shared" ref="D53:D56" si="27">C53/C$39</f>
        <v>#DIV/0!</v>
      </c>
      <c r="E53" s="135"/>
      <c r="F53" s="124" t="e">
        <f t="shared" ref="F53:F56" si="28">E53/E$39</f>
        <v>#DIV/0!</v>
      </c>
      <c r="G53" s="135"/>
      <c r="H53" s="124" t="e">
        <f>G53/G$39</f>
        <v>#DIV/0!</v>
      </c>
      <c r="I53" s="135"/>
      <c r="J53" s="124" t="e">
        <f t="shared" ref="J53:J56" si="29">I53/I$39</f>
        <v>#DIV/0!</v>
      </c>
      <c r="K53" s="125">
        <f>SUM(C53, G53)</f>
        <v>0</v>
      </c>
      <c r="L53" s="124" t="e">
        <f>K53/K$39</f>
        <v>#DIV/0!</v>
      </c>
      <c r="M53" s="125">
        <f>SUM(E53, I53)</f>
        <v>0</v>
      </c>
      <c r="N53" s="124" t="e">
        <f>M53/M$39</f>
        <v>#DIV/0!</v>
      </c>
    </row>
    <row r="54" spans="2:14" x14ac:dyDescent="0.45">
      <c r="B54" s="123" t="s">
        <v>22</v>
      </c>
      <c r="C54" s="135"/>
      <c r="D54" s="124" t="e">
        <f t="shared" si="27"/>
        <v>#DIV/0!</v>
      </c>
      <c r="E54" s="135"/>
      <c r="F54" s="124" t="e">
        <f t="shared" si="28"/>
        <v>#DIV/0!</v>
      </c>
      <c r="G54" s="135"/>
      <c r="H54" s="124" t="e">
        <f t="shared" ref="H54:H56" si="30">G54/G$39</f>
        <v>#DIV/0!</v>
      </c>
      <c r="I54" s="135"/>
      <c r="J54" s="124" t="e">
        <f t="shared" si="29"/>
        <v>#DIV/0!</v>
      </c>
      <c r="K54" s="125">
        <f>SUM(C54, G54)</f>
        <v>0</v>
      </c>
      <c r="L54" s="124" t="e">
        <f>K54/K$39</f>
        <v>#DIV/0!</v>
      </c>
      <c r="M54" s="125">
        <f>SUM(E54, I54)</f>
        <v>0</v>
      </c>
      <c r="N54" s="124" t="e">
        <f>M54/M$39</f>
        <v>#DIV/0!</v>
      </c>
    </row>
    <row r="55" spans="2:14" x14ac:dyDescent="0.45">
      <c r="B55" s="123" t="s">
        <v>31</v>
      </c>
      <c r="C55" s="135"/>
      <c r="D55" s="124" t="e">
        <f t="shared" si="27"/>
        <v>#DIV/0!</v>
      </c>
      <c r="E55" s="135"/>
      <c r="F55" s="124" t="e">
        <f t="shared" si="28"/>
        <v>#DIV/0!</v>
      </c>
      <c r="G55" s="135"/>
      <c r="H55" s="124" t="e">
        <f t="shared" si="30"/>
        <v>#DIV/0!</v>
      </c>
      <c r="I55" s="135"/>
      <c r="J55" s="124" t="e">
        <f t="shared" si="29"/>
        <v>#DIV/0!</v>
      </c>
      <c r="K55" s="125">
        <f>SUM(C55, G55)</f>
        <v>0</v>
      </c>
      <c r="L55" s="124" t="e">
        <f>K55/K$39</f>
        <v>#DIV/0!</v>
      </c>
      <c r="M55" s="125">
        <f>SUM(E55, I55)</f>
        <v>0</v>
      </c>
      <c r="N55" s="124" t="e">
        <f>M55/M$39</f>
        <v>#DIV/0!</v>
      </c>
    </row>
    <row r="56" spans="2:14" x14ac:dyDescent="0.45">
      <c r="B56" s="123" t="s">
        <v>41</v>
      </c>
      <c r="C56" s="135"/>
      <c r="D56" s="124" t="e">
        <f t="shared" si="27"/>
        <v>#DIV/0!</v>
      </c>
      <c r="E56" s="135"/>
      <c r="F56" s="124" t="e">
        <f t="shared" si="28"/>
        <v>#DIV/0!</v>
      </c>
      <c r="G56" s="135"/>
      <c r="H56" s="124" t="e">
        <f t="shared" si="30"/>
        <v>#DIV/0!</v>
      </c>
      <c r="I56" s="135"/>
      <c r="J56" s="124" t="e">
        <f t="shared" si="29"/>
        <v>#DIV/0!</v>
      </c>
      <c r="K56" s="125">
        <f>SUM(C56, G56)</f>
        <v>0</v>
      </c>
      <c r="L56" s="124" t="e">
        <f>K56/K$39</f>
        <v>#DIV/0!</v>
      </c>
      <c r="M56" s="125">
        <f>SUM(E56, I56)</f>
        <v>0</v>
      </c>
      <c r="N56" s="124" t="e">
        <f>M56/M$39</f>
        <v>#DIV/0!</v>
      </c>
    </row>
    <row r="57" spans="2:14" x14ac:dyDescent="0.45">
      <c r="B57" s="115"/>
      <c r="C57" s="116"/>
      <c r="D57" s="126"/>
      <c r="E57" s="116"/>
      <c r="F57" s="126"/>
      <c r="G57" s="116"/>
      <c r="H57" s="126"/>
      <c r="I57" s="116"/>
      <c r="J57" s="126"/>
      <c r="K57" s="116"/>
      <c r="L57" s="126"/>
      <c r="M57" s="116"/>
      <c r="N57" s="126"/>
    </row>
    <row r="58" spans="2:14" x14ac:dyDescent="0.45">
      <c r="B58" s="111" t="s">
        <v>13</v>
      </c>
      <c r="C58" s="119" t="str">
        <f>IF(SUM(C59:C62)-C$39 &lt;&gt; 0, "Discrepancy", "Total Match")</f>
        <v>Total Match</v>
      </c>
      <c r="D58" s="126"/>
      <c r="E58" s="119" t="str">
        <f>IF(SUM(E59:E62)-E$39 &lt;&gt; 0, "Discrepancy", "Total Match")</f>
        <v>Total Match</v>
      </c>
      <c r="F58" s="126"/>
      <c r="G58" s="119" t="str">
        <f>IF(SUM(G59:G62)-G$39 &lt;&gt; 0, "Discrepancy", "Total Match")</f>
        <v>Total Match</v>
      </c>
      <c r="H58" s="126"/>
      <c r="I58" s="119" t="str">
        <f>IF(SUM(I59:I62)-I$39 &lt;&gt; 0, "Discrepancy", "Total Match")</f>
        <v>Total Match</v>
      </c>
      <c r="J58" s="126"/>
      <c r="K58" s="116"/>
      <c r="L58" s="126"/>
      <c r="M58" s="116"/>
      <c r="N58" s="126"/>
    </row>
    <row r="59" spans="2:14" x14ac:dyDescent="0.45">
      <c r="B59" s="123" t="s">
        <v>100</v>
      </c>
      <c r="C59" s="135"/>
      <c r="D59" s="124" t="e">
        <f t="shared" ref="D59:D62" si="31">C59/C$39</f>
        <v>#DIV/0!</v>
      </c>
      <c r="E59" s="135"/>
      <c r="F59" s="124" t="e">
        <f t="shared" ref="F59:F62" si="32">E59/E$39</f>
        <v>#DIV/0!</v>
      </c>
      <c r="G59" s="135"/>
      <c r="H59" s="124" t="e">
        <f t="shared" ref="H59:H62" si="33">G59/G$39</f>
        <v>#DIV/0!</v>
      </c>
      <c r="I59" s="135"/>
      <c r="J59" s="124" t="e">
        <f t="shared" ref="J59:J62" si="34">I59/I$39</f>
        <v>#DIV/0!</v>
      </c>
      <c r="K59" s="125">
        <f>SUM(C59, G59)</f>
        <v>0</v>
      </c>
      <c r="L59" s="124" t="e">
        <f>K59/K$39</f>
        <v>#DIV/0!</v>
      </c>
      <c r="M59" s="125">
        <f>SUM(E59, I59)</f>
        <v>0</v>
      </c>
      <c r="N59" s="124" t="e">
        <f>M59/M$39</f>
        <v>#DIV/0!</v>
      </c>
    </row>
    <row r="60" spans="2:14" x14ac:dyDescent="0.45">
      <c r="B60" s="123" t="s">
        <v>101</v>
      </c>
      <c r="C60" s="135"/>
      <c r="D60" s="124" t="e">
        <f t="shared" ref="D60" si="35">C60/C$39</f>
        <v>#DIV/0!</v>
      </c>
      <c r="E60" s="135"/>
      <c r="F60" s="124" t="e">
        <f t="shared" ref="F60" si="36">E60/E$39</f>
        <v>#DIV/0!</v>
      </c>
      <c r="G60" s="135"/>
      <c r="H60" s="124" t="e">
        <f t="shared" ref="H60" si="37">G60/G$39</f>
        <v>#DIV/0!</v>
      </c>
      <c r="I60" s="135"/>
      <c r="J60" s="124" t="e">
        <f t="shared" ref="J60" si="38">I60/I$39</f>
        <v>#DIV/0!</v>
      </c>
      <c r="K60" s="125">
        <f>SUM(C60, G60)</f>
        <v>0</v>
      </c>
      <c r="L60" s="124" t="e">
        <f>K60/K$39</f>
        <v>#DIV/0!</v>
      </c>
      <c r="M60" s="125">
        <f>SUM(E60, I60)</f>
        <v>0</v>
      </c>
      <c r="N60" s="124" t="e">
        <f>M60/M$39</f>
        <v>#DIV/0!</v>
      </c>
    </row>
    <row r="61" spans="2:14" x14ac:dyDescent="0.45">
      <c r="B61" s="123" t="s">
        <v>102</v>
      </c>
      <c r="C61" s="135"/>
      <c r="D61" s="124" t="e">
        <f t="shared" si="31"/>
        <v>#DIV/0!</v>
      </c>
      <c r="E61" s="135"/>
      <c r="F61" s="124" t="e">
        <f t="shared" si="32"/>
        <v>#DIV/0!</v>
      </c>
      <c r="G61" s="135"/>
      <c r="H61" s="124" t="e">
        <f t="shared" si="33"/>
        <v>#DIV/0!</v>
      </c>
      <c r="I61" s="135"/>
      <c r="J61" s="124" t="e">
        <f t="shared" si="34"/>
        <v>#DIV/0!</v>
      </c>
      <c r="K61" s="125">
        <f>SUM(C61, G61)</f>
        <v>0</v>
      </c>
      <c r="L61" s="124" t="e">
        <f>K61/K$39</f>
        <v>#DIV/0!</v>
      </c>
      <c r="M61" s="125">
        <f>SUM(E61, I61)</f>
        <v>0</v>
      </c>
      <c r="N61" s="124" t="e">
        <f>M61/M$39</f>
        <v>#DIV/0!</v>
      </c>
    </row>
    <row r="62" spans="2:14" x14ac:dyDescent="0.45">
      <c r="B62" s="127" t="s">
        <v>40</v>
      </c>
      <c r="C62" s="136"/>
      <c r="D62" s="128" t="e">
        <f t="shared" si="31"/>
        <v>#DIV/0!</v>
      </c>
      <c r="E62" s="136"/>
      <c r="F62" s="128" t="e">
        <f t="shared" si="32"/>
        <v>#DIV/0!</v>
      </c>
      <c r="G62" s="136"/>
      <c r="H62" s="128" t="e">
        <f t="shared" si="33"/>
        <v>#DIV/0!</v>
      </c>
      <c r="I62" s="136"/>
      <c r="J62" s="128" t="e">
        <f t="shared" si="34"/>
        <v>#DIV/0!</v>
      </c>
      <c r="K62" s="129">
        <f>SUM(C62, G62)</f>
        <v>0</v>
      </c>
      <c r="L62" s="128" t="e">
        <f>K62/K$39</f>
        <v>#DIV/0!</v>
      </c>
      <c r="M62" s="129">
        <f>SUM(E62, I62)</f>
        <v>0</v>
      </c>
      <c r="N62" s="128" t="e">
        <f>M62/M$39</f>
        <v>#DIV/0!</v>
      </c>
    </row>
    <row r="63" spans="2:14" x14ac:dyDescent="0.45">
      <c r="B63" s="115"/>
      <c r="C63" s="116"/>
      <c r="D63" s="126"/>
      <c r="E63" s="116"/>
      <c r="F63" s="126"/>
      <c r="G63" s="116"/>
      <c r="H63" s="126"/>
      <c r="I63" s="116"/>
      <c r="J63" s="126"/>
      <c r="K63" s="116"/>
      <c r="L63" s="126"/>
      <c r="M63" s="116"/>
      <c r="N63" s="126"/>
    </row>
    <row r="64" spans="2:14" x14ac:dyDescent="0.45">
      <c r="B64" s="111" t="s">
        <v>49</v>
      </c>
      <c r="C64" s="119" t="str">
        <f>IF(SUM(C65:C67)-C$39 &lt;&gt; 0, "Discrepancy", "Total Match")</f>
        <v>Total Match</v>
      </c>
      <c r="D64" s="126"/>
      <c r="E64" s="119" t="str">
        <f>IF(SUM(E65:E67)-E$39 &lt;&gt; 0, "Discrepancy", "Total Match")</f>
        <v>Total Match</v>
      </c>
      <c r="F64" s="126"/>
      <c r="G64" s="119" t="str">
        <f>IF(SUM(G65:G67)-G$39 &lt;&gt; 0, "Discrepancy", "Total Match")</f>
        <v>Total Match</v>
      </c>
      <c r="H64" s="126"/>
      <c r="I64" s="119" t="str">
        <f>IF(SUM(I65:I67)-I$39 &lt;&gt; 0, "Discrepancy", "Total Match")</f>
        <v>Total Match</v>
      </c>
      <c r="J64" s="126"/>
      <c r="K64" s="116"/>
      <c r="L64" s="126"/>
      <c r="M64" s="116"/>
      <c r="N64" s="126"/>
    </row>
    <row r="65" spans="2:26" x14ac:dyDescent="0.45">
      <c r="B65" s="123" t="s">
        <v>52</v>
      </c>
      <c r="C65" s="135"/>
      <c r="D65" s="124" t="e">
        <f t="shared" ref="D65:D67" si="39">C65/C$39</f>
        <v>#DIV/0!</v>
      </c>
      <c r="E65" s="135"/>
      <c r="F65" s="124" t="e">
        <f t="shared" ref="F65:F67" si="40">E65/E$39</f>
        <v>#DIV/0!</v>
      </c>
      <c r="G65" s="135"/>
      <c r="H65" s="124" t="e">
        <f t="shared" ref="H65:H67" si="41">G65/G$39</f>
        <v>#DIV/0!</v>
      </c>
      <c r="I65" s="135"/>
      <c r="J65" s="124" t="e">
        <f t="shared" ref="J65:J67" si="42">I65/I$39</f>
        <v>#DIV/0!</v>
      </c>
      <c r="K65" s="125">
        <f>SUM(C65, G65)</f>
        <v>0</v>
      </c>
      <c r="L65" s="124" t="e">
        <f>K65/K$39</f>
        <v>#DIV/0!</v>
      </c>
      <c r="M65" s="125">
        <f>SUM(E65, I65)</f>
        <v>0</v>
      </c>
      <c r="N65" s="124" t="e">
        <f>M65/M$39</f>
        <v>#DIV/0!</v>
      </c>
    </row>
    <row r="66" spans="2:26" x14ac:dyDescent="0.45">
      <c r="B66" s="123" t="s">
        <v>51</v>
      </c>
      <c r="C66" s="135"/>
      <c r="D66" s="124" t="e">
        <f t="shared" si="39"/>
        <v>#DIV/0!</v>
      </c>
      <c r="E66" s="135"/>
      <c r="F66" s="124" t="e">
        <f t="shared" si="40"/>
        <v>#DIV/0!</v>
      </c>
      <c r="G66" s="135"/>
      <c r="H66" s="124" t="e">
        <f t="shared" si="41"/>
        <v>#DIV/0!</v>
      </c>
      <c r="I66" s="135"/>
      <c r="J66" s="124" t="e">
        <f t="shared" si="42"/>
        <v>#DIV/0!</v>
      </c>
      <c r="K66" s="125">
        <f>SUM(C66, G66)</f>
        <v>0</v>
      </c>
      <c r="L66" s="124" t="e">
        <f>K66/K$39</f>
        <v>#DIV/0!</v>
      </c>
      <c r="M66" s="125">
        <f>SUM(E66, I66)</f>
        <v>0</v>
      </c>
      <c r="N66" s="124" t="e">
        <f>M66/M$39</f>
        <v>#DIV/0!</v>
      </c>
    </row>
    <row r="67" spans="2:26" x14ac:dyDescent="0.45">
      <c r="B67" s="127" t="s">
        <v>53</v>
      </c>
      <c r="C67" s="136"/>
      <c r="D67" s="128" t="e">
        <f t="shared" si="39"/>
        <v>#DIV/0!</v>
      </c>
      <c r="E67" s="136"/>
      <c r="F67" s="128" t="e">
        <f t="shared" si="40"/>
        <v>#DIV/0!</v>
      </c>
      <c r="G67" s="136"/>
      <c r="H67" s="128" t="e">
        <f t="shared" si="41"/>
        <v>#DIV/0!</v>
      </c>
      <c r="I67" s="136"/>
      <c r="J67" s="128" t="e">
        <f t="shared" si="42"/>
        <v>#DIV/0!</v>
      </c>
      <c r="K67" s="129">
        <f>SUM(C67, G67)</f>
        <v>0</v>
      </c>
      <c r="L67" s="128" t="e">
        <f>K67/K$39</f>
        <v>#DIV/0!</v>
      </c>
      <c r="M67" s="129">
        <f>SUM(E67, I67)</f>
        <v>0</v>
      </c>
      <c r="N67" s="128" t="e">
        <f>M67/M$39</f>
        <v>#DIV/0!</v>
      </c>
    </row>
    <row r="68" spans="2:26" x14ac:dyDescent="0.45">
      <c r="B68" s="115"/>
      <c r="C68" s="116"/>
      <c r="D68" s="126"/>
      <c r="E68" s="116"/>
      <c r="F68" s="126"/>
      <c r="G68" s="116"/>
      <c r="H68" s="126"/>
      <c r="I68" s="116"/>
      <c r="J68" s="126"/>
      <c r="K68" s="116"/>
      <c r="L68" s="126"/>
      <c r="M68" s="116"/>
      <c r="N68" s="126"/>
    </row>
    <row r="69" spans="2:26" x14ac:dyDescent="0.45">
      <c r="B69" s="111" t="s">
        <v>50</v>
      </c>
      <c r="C69" s="119" t="str">
        <f>IF(SUM(C70:C72)-C$39 &lt;&gt; 0, "Discrepancy", "Total Match")</f>
        <v>Total Match</v>
      </c>
      <c r="D69" s="126"/>
      <c r="E69" s="119" t="str">
        <f>IF(SUM(E70:E72)-E$39 &lt;&gt; 0, "Discrepancy", "Total Match")</f>
        <v>Total Match</v>
      </c>
      <c r="F69" s="126"/>
      <c r="G69" s="119" t="str">
        <f>IF(SUM(G70:G72)-G$39 &lt;&gt; 0, "Discrepancy", "Total Match")</f>
        <v>Total Match</v>
      </c>
      <c r="H69" s="126"/>
      <c r="I69" s="119" t="str">
        <f>IF(SUM(I70:I72)-I$39 &lt;&gt; 0, "Discrepancy", "Total Match")</f>
        <v>Total Match</v>
      </c>
      <c r="J69" s="126"/>
      <c r="K69" s="116"/>
      <c r="L69" s="126"/>
      <c r="M69" s="116"/>
      <c r="N69" s="126"/>
    </row>
    <row r="70" spans="2:26" x14ac:dyDescent="0.45">
      <c r="B70" s="123" t="s">
        <v>54</v>
      </c>
      <c r="C70" s="135"/>
      <c r="D70" s="124" t="e">
        <f t="shared" ref="D70:D72" si="43">C70/C$39</f>
        <v>#DIV/0!</v>
      </c>
      <c r="E70" s="135"/>
      <c r="F70" s="124" t="e">
        <f t="shared" ref="F70:F72" si="44">E70/E$39</f>
        <v>#DIV/0!</v>
      </c>
      <c r="G70" s="135"/>
      <c r="H70" s="124" t="e">
        <f t="shared" ref="H70:H72" si="45">G70/G$39</f>
        <v>#DIV/0!</v>
      </c>
      <c r="I70" s="135"/>
      <c r="J70" s="124" t="e">
        <f t="shared" ref="J70:J72" si="46">I70/I$39</f>
        <v>#DIV/0!</v>
      </c>
      <c r="K70" s="125">
        <f>SUM(C70, G70)</f>
        <v>0</v>
      </c>
      <c r="L70" s="124" t="e">
        <f>K70/K$39</f>
        <v>#DIV/0!</v>
      </c>
      <c r="M70" s="125">
        <f>SUM(E70, I70)</f>
        <v>0</v>
      </c>
      <c r="N70" s="124" t="e">
        <f>M70/M$39</f>
        <v>#DIV/0!</v>
      </c>
    </row>
    <row r="71" spans="2:26" x14ac:dyDescent="0.45">
      <c r="B71" s="123" t="s">
        <v>55</v>
      </c>
      <c r="C71" s="135"/>
      <c r="D71" s="124" t="e">
        <f t="shared" si="43"/>
        <v>#DIV/0!</v>
      </c>
      <c r="E71" s="135"/>
      <c r="F71" s="124" t="e">
        <f t="shared" si="44"/>
        <v>#DIV/0!</v>
      </c>
      <c r="G71" s="135"/>
      <c r="H71" s="124" t="e">
        <f t="shared" si="45"/>
        <v>#DIV/0!</v>
      </c>
      <c r="I71" s="135"/>
      <c r="J71" s="124" t="e">
        <f t="shared" si="46"/>
        <v>#DIV/0!</v>
      </c>
      <c r="K71" s="125">
        <f>SUM(C71, G71)</f>
        <v>0</v>
      </c>
      <c r="L71" s="124" t="e">
        <f>K71/K$39</f>
        <v>#DIV/0!</v>
      </c>
      <c r="M71" s="125">
        <f>SUM(E71, I71)</f>
        <v>0</v>
      </c>
      <c r="N71" s="124" t="e">
        <f>M71/M$39</f>
        <v>#DIV/0!</v>
      </c>
    </row>
    <row r="72" spans="2:26" x14ac:dyDescent="0.45">
      <c r="B72" s="127" t="s">
        <v>56</v>
      </c>
      <c r="C72" s="136"/>
      <c r="D72" s="128" t="e">
        <f t="shared" si="43"/>
        <v>#DIV/0!</v>
      </c>
      <c r="E72" s="136"/>
      <c r="F72" s="128" t="e">
        <f t="shared" si="44"/>
        <v>#DIV/0!</v>
      </c>
      <c r="G72" s="136"/>
      <c r="H72" s="128" t="e">
        <f t="shared" si="45"/>
        <v>#DIV/0!</v>
      </c>
      <c r="I72" s="136"/>
      <c r="J72" s="128" t="e">
        <f t="shared" si="46"/>
        <v>#DIV/0!</v>
      </c>
      <c r="K72" s="129">
        <f>SUM(C72, G72)</f>
        <v>0</v>
      </c>
      <c r="L72" s="128" t="e">
        <f>K72/K$39</f>
        <v>#DIV/0!</v>
      </c>
      <c r="M72" s="129">
        <f>SUM(E72, I72)</f>
        <v>0</v>
      </c>
      <c r="N72" s="128" t="e">
        <f>M72/M$39</f>
        <v>#DIV/0!</v>
      </c>
    </row>
    <row r="74" spans="2:26" x14ac:dyDescent="0.45">
      <c r="B74" s="130" t="s">
        <v>64</v>
      </c>
    </row>
    <row r="76" spans="2:26" x14ac:dyDescent="0.45">
      <c r="B76" s="144" t="s">
        <v>38</v>
      </c>
      <c r="C76" s="147" t="s">
        <v>43</v>
      </c>
      <c r="D76" s="148"/>
      <c r="E76" s="148"/>
      <c r="F76" s="148"/>
      <c r="G76" s="148"/>
      <c r="H76" s="148"/>
      <c r="I76" s="148"/>
      <c r="J76" s="148"/>
      <c r="K76" s="148"/>
      <c r="L76" s="148"/>
      <c r="M76" s="148"/>
      <c r="N76" s="149"/>
      <c r="O76" s="137" t="s">
        <v>9</v>
      </c>
      <c r="P76" s="150"/>
      <c r="Q76" s="150"/>
      <c r="R76" s="150"/>
      <c r="S76" s="150"/>
      <c r="T76" s="150"/>
      <c r="U76" s="150"/>
      <c r="V76" s="150"/>
      <c r="W76" s="150"/>
      <c r="X76" s="150"/>
      <c r="Y76" s="150"/>
      <c r="Z76" s="138"/>
    </row>
    <row r="77" spans="2:26" x14ac:dyDescent="0.45">
      <c r="B77" s="145"/>
      <c r="C77" s="147" t="s">
        <v>1</v>
      </c>
      <c r="D77" s="148"/>
      <c r="E77" s="148"/>
      <c r="F77" s="148"/>
      <c r="G77" s="148"/>
      <c r="H77" s="149"/>
      <c r="I77" s="147" t="s">
        <v>2</v>
      </c>
      <c r="J77" s="148"/>
      <c r="K77" s="148"/>
      <c r="L77" s="148"/>
      <c r="M77" s="148"/>
      <c r="N77" s="149"/>
      <c r="O77" s="137" t="s">
        <v>1</v>
      </c>
      <c r="P77" s="150"/>
      <c r="Q77" s="150"/>
      <c r="R77" s="150"/>
      <c r="S77" s="150"/>
      <c r="T77" s="138"/>
      <c r="U77" s="137" t="s">
        <v>2</v>
      </c>
      <c r="V77" s="150"/>
      <c r="W77" s="150"/>
      <c r="X77" s="150"/>
      <c r="Y77" s="150"/>
      <c r="Z77" s="138"/>
    </row>
    <row r="78" spans="2:26" x14ac:dyDescent="0.45">
      <c r="B78" s="145"/>
      <c r="C78" s="147" t="s">
        <v>57</v>
      </c>
      <c r="D78" s="149"/>
      <c r="E78" s="147" t="s">
        <v>59</v>
      </c>
      <c r="F78" s="149"/>
      <c r="G78" s="147" t="s">
        <v>60</v>
      </c>
      <c r="H78" s="149"/>
      <c r="I78" s="147" t="s">
        <v>61</v>
      </c>
      <c r="J78" s="149"/>
      <c r="K78" s="147" t="s">
        <v>62</v>
      </c>
      <c r="L78" s="149"/>
      <c r="M78" s="147" t="s">
        <v>63</v>
      </c>
      <c r="N78" s="149"/>
      <c r="O78" s="137" t="s">
        <v>57</v>
      </c>
      <c r="P78" s="138"/>
      <c r="Q78" s="137" t="s">
        <v>59</v>
      </c>
      <c r="R78" s="138"/>
      <c r="S78" s="137" t="s">
        <v>60</v>
      </c>
      <c r="T78" s="138"/>
      <c r="U78" s="137" t="s">
        <v>61</v>
      </c>
      <c r="V78" s="138"/>
      <c r="W78" s="137" t="s">
        <v>62</v>
      </c>
      <c r="X78" s="138"/>
      <c r="Y78" s="137" t="s">
        <v>63</v>
      </c>
      <c r="Z78" s="138"/>
    </row>
    <row r="79" spans="2:26" x14ac:dyDescent="0.45">
      <c r="B79" s="146"/>
      <c r="C79" s="105" t="s">
        <v>28</v>
      </c>
      <c r="D79" s="106" t="s">
        <v>58</v>
      </c>
      <c r="E79" s="105" t="s">
        <v>28</v>
      </c>
      <c r="F79" s="106" t="s">
        <v>58</v>
      </c>
      <c r="G79" s="105" t="s">
        <v>28</v>
      </c>
      <c r="H79" s="106" t="s">
        <v>58</v>
      </c>
      <c r="I79" s="105" t="s">
        <v>28</v>
      </c>
      <c r="J79" s="106" t="s">
        <v>44</v>
      </c>
      <c r="K79" s="105" t="s">
        <v>28</v>
      </c>
      <c r="L79" s="131" t="s">
        <v>44</v>
      </c>
      <c r="M79" s="105" t="s">
        <v>28</v>
      </c>
      <c r="N79" s="131" t="s">
        <v>44</v>
      </c>
      <c r="O79" s="107" t="s">
        <v>28</v>
      </c>
      <c r="P79" s="108" t="s">
        <v>58</v>
      </c>
      <c r="Q79" s="107" t="s">
        <v>28</v>
      </c>
      <c r="R79" s="108" t="s">
        <v>58</v>
      </c>
      <c r="S79" s="107" t="s">
        <v>28</v>
      </c>
      <c r="T79" s="108" t="s">
        <v>58</v>
      </c>
      <c r="U79" s="107" t="s">
        <v>28</v>
      </c>
      <c r="V79" s="108" t="s">
        <v>44</v>
      </c>
      <c r="W79" s="107" t="s">
        <v>28</v>
      </c>
      <c r="X79" s="132" t="s">
        <v>44</v>
      </c>
      <c r="Y79" s="107" t="s">
        <v>28</v>
      </c>
      <c r="Z79" s="108" t="s">
        <v>44</v>
      </c>
    </row>
    <row r="80" spans="2:26" x14ac:dyDescent="0.45">
      <c r="B80" s="111" t="s">
        <v>39</v>
      </c>
      <c r="C80" s="134"/>
      <c r="D80" s="112" t="str">
        <f>IFERROR(C80/C39, "")</f>
        <v/>
      </c>
      <c r="E80" s="134"/>
      <c r="F80" s="112" t="str">
        <f>IFERROR(E80/C39, "")</f>
        <v/>
      </c>
      <c r="G80" s="134"/>
      <c r="H80" s="112" t="str">
        <f>IFERROR(G80/C39, "")</f>
        <v/>
      </c>
      <c r="I80" s="134"/>
      <c r="J80" s="112" t="str">
        <f>IFERROR(I80/E39, "")</f>
        <v/>
      </c>
      <c r="K80" s="134"/>
      <c r="L80" s="112" t="str">
        <f>IFERROR(K80/E39, "")</f>
        <v/>
      </c>
      <c r="M80" s="134"/>
      <c r="N80" s="112" t="str">
        <f>IFERROR(M80/E39, "")</f>
        <v/>
      </c>
      <c r="O80" s="134"/>
      <c r="P80" s="112" t="str">
        <f>IFERROR(O80/G39, "")</f>
        <v/>
      </c>
      <c r="Q80" s="134"/>
      <c r="R80" s="112" t="str">
        <f>IFERROR(Q80/G39, "")</f>
        <v/>
      </c>
      <c r="S80" s="134"/>
      <c r="T80" s="112" t="str">
        <f>IFERROR(S80/G39, "")</f>
        <v/>
      </c>
      <c r="U80" s="134"/>
      <c r="V80" s="112" t="str">
        <f>IFERROR(U80/I39, "")</f>
        <v/>
      </c>
      <c r="W80" s="134"/>
      <c r="X80" s="112" t="str">
        <f>IFERROR(W80/I39, "")</f>
        <v/>
      </c>
      <c r="Y80" s="134"/>
      <c r="Z80" s="112" t="str">
        <f>IFERROR(Y80/I39, "")</f>
        <v/>
      </c>
    </row>
    <row r="81" spans="2:26" x14ac:dyDescent="0.45">
      <c r="B81" s="115"/>
      <c r="C81" s="116"/>
      <c r="D81" s="117"/>
      <c r="E81" s="116"/>
      <c r="F81" s="117"/>
      <c r="G81" s="116"/>
      <c r="H81" s="117"/>
      <c r="I81" s="116"/>
      <c r="J81" s="118"/>
      <c r="K81" s="116"/>
      <c r="L81" s="118"/>
      <c r="M81" s="116"/>
      <c r="N81" s="118"/>
      <c r="O81" s="116"/>
      <c r="P81" s="117"/>
      <c r="Q81" s="116"/>
      <c r="R81" s="117"/>
      <c r="S81" s="116"/>
      <c r="T81" s="117"/>
      <c r="U81" s="116"/>
      <c r="V81" s="118"/>
      <c r="W81" s="116"/>
      <c r="X81" s="118"/>
      <c r="Y81" s="116"/>
      <c r="Z81" s="118"/>
    </row>
    <row r="82" spans="2:26" x14ac:dyDescent="0.45">
      <c r="B82" s="111" t="s">
        <v>11</v>
      </c>
      <c r="C82" s="119" t="str">
        <f>IF(SUM(C83:C91)-C$80 &lt;&gt; 0, "Discrepancy", "Total Match")</f>
        <v>Total Match</v>
      </c>
      <c r="D82" s="120"/>
      <c r="E82" s="119" t="str">
        <f>IF(SUM(E83:E91)-E$80 &lt;&gt; 0, "Discrepancy", "Total Match")</f>
        <v>Total Match</v>
      </c>
      <c r="F82" s="120"/>
      <c r="G82" s="119" t="str">
        <f>IF(SUM(G83:G91)-G$80 &lt;&gt; 0, "Discrepancy", "Total Match")</f>
        <v>Total Match</v>
      </c>
      <c r="H82" s="120"/>
      <c r="I82" s="119" t="str">
        <f>IF(SUM(I83:I91)-I$80 &lt;&gt; 0, "Discrepancy", "Total Match")</f>
        <v>Total Match</v>
      </c>
      <c r="J82" s="121"/>
      <c r="K82" s="119" t="str">
        <f>IF(SUM(K83:K91)-K$80 &lt;&gt; 0, "Discrepancy", "Total Match")</f>
        <v>Total Match</v>
      </c>
      <c r="L82" s="121"/>
      <c r="M82" s="119" t="str">
        <f>IF(SUM(M83:M91)-M$80 &lt;&gt; 0, "Discrepancy", "Total Match")</f>
        <v>Total Match</v>
      </c>
      <c r="N82" s="121"/>
      <c r="O82" s="119" t="str">
        <f>IF(SUM(O83:O91)-O$80 &lt;&gt; 0, "Discrepancy", "Total Match")</f>
        <v>Total Match</v>
      </c>
      <c r="P82" s="120"/>
      <c r="Q82" s="119" t="str">
        <f>IF(SUM(Q83:Q91)-Q$80 &lt;&gt; 0, "Discrepancy", "Total Match")</f>
        <v>Total Match</v>
      </c>
      <c r="R82" s="120"/>
      <c r="S82" s="119" t="str">
        <f>IF(SUM(S83:S91)-S$80 &lt;&gt; 0, "Discrepancy", "Total Match")</f>
        <v>Total Match</v>
      </c>
      <c r="T82" s="120"/>
      <c r="U82" s="119" t="str">
        <f>IF(SUM(U83:U91)-U$80 &lt;&gt; 0, "Discrepancy", "Total Match")</f>
        <v>Total Match</v>
      </c>
      <c r="V82" s="121"/>
      <c r="W82" s="119" t="str">
        <f>IF(SUM(W83:W91)-W$80 &lt;&gt; 0, "Discrepancy", "Total Match")</f>
        <v>Total Match</v>
      </c>
      <c r="X82" s="121"/>
      <c r="Y82" s="119" t="str">
        <f>IF(SUM(Y83:Y91)-Y$80 &lt;&gt; 0, "Discrepancy", "Total Match")</f>
        <v>Total Match</v>
      </c>
      <c r="Z82" s="121"/>
    </row>
    <row r="83" spans="2:26" x14ac:dyDescent="0.45">
      <c r="B83" s="123" t="s">
        <v>14</v>
      </c>
      <c r="C83" s="135"/>
      <c r="D83" s="124" t="str">
        <f t="shared" ref="D83:D91" si="47">IFERROR(C83/C42, "")</f>
        <v/>
      </c>
      <c r="E83" s="135"/>
      <c r="F83" s="124" t="str">
        <f t="shared" ref="F83:F91" si="48">IFERROR(E83/C42, "")</f>
        <v/>
      </c>
      <c r="G83" s="135"/>
      <c r="H83" s="124" t="str">
        <f t="shared" ref="H83:H91" si="49">IFERROR(G83/C42, "")</f>
        <v/>
      </c>
      <c r="I83" s="135"/>
      <c r="J83" s="124" t="str">
        <f t="shared" ref="J83:J91" si="50">IFERROR(I83/E42, "")</f>
        <v/>
      </c>
      <c r="K83" s="135"/>
      <c r="L83" s="124" t="str">
        <f t="shared" ref="L83:L91" si="51">IFERROR(K83/E42, "")</f>
        <v/>
      </c>
      <c r="M83" s="135"/>
      <c r="N83" s="124" t="str">
        <f t="shared" ref="N83:N91" si="52">IFERROR(M83/E42, "")</f>
        <v/>
      </c>
      <c r="O83" s="135"/>
      <c r="P83" s="124" t="str">
        <f t="shared" ref="P83:P91" si="53">IFERROR(O83/G42, "")</f>
        <v/>
      </c>
      <c r="Q83" s="135"/>
      <c r="R83" s="124" t="str">
        <f t="shared" ref="R83:R91" si="54">IFERROR(Q83/G42, "")</f>
        <v/>
      </c>
      <c r="S83" s="135"/>
      <c r="T83" s="124" t="str">
        <f t="shared" ref="T83:T91" si="55">IFERROR(S83/G42, "")</f>
        <v/>
      </c>
      <c r="U83" s="135"/>
      <c r="V83" s="124" t="str">
        <f t="shared" ref="V83:V91" si="56">IFERROR(U83/I42, "")</f>
        <v/>
      </c>
      <c r="W83" s="135"/>
      <c r="X83" s="124" t="str">
        <f t="shared" ref="X83:X91" si="57">IFERROR(W83/I42, "")</f>
        <v/>
      </c>
      <c r="Y83" s="135"/>
      <c r="Z83" s="124" t="str">
        <f t="shared" ref="Z83:Z91" si="58">IFERROR(Y83/I42, "")</f>
        <v/>
      </c>
    </row>
    <row r="84" spans="2:26" x14ac:dyDescent="0.45">
      <c r="B84" s="123" t="s">
        <v>17</v>
      </c>
      <c r="C84" s="135"/>
      <c r="D84" s="124" t="str">
        <f t="shared" si="47"/>
        <v/>
      </c>
      <c r="E84" s="135"/>
      <c r="F84" s="124" t="str">
        <f t="shared" si="48"/>
        <v/>
      </c>
      <c r="G84" s="135"/>
      <c r="H84" s="124" t="str">
        <f t="shared" si="49"/>
        <v/>
      </c>
      <c r="I84" s="135"/>
      <c r="J84" s="124" t="str">
        <f t="shared" si="50"/>
        <v/>
      </c>
      <c r="K84" s="135"/>
      <c r="L84" s="124" t="str">
        <f t="shared" si="51"/>
        <v/>
      </c>
      <c r="M84" s="135"/>
      <c r="N84" s="124" t="str">
        <f t="shared" si="52"/>
        <v/>
      </c>
      <c r="O84" s="135"/>
      <c r="P84" s="124" t="str">
        <f t="shared" si="53"/>
        <v/>
      </c>
      <c r="Q84" s="135"/>
      <c r="R84" s="124" t="str">
        <f t="shared" si="54"/>
        <v/>
      </c>
      <c r="S84" s="135"/>
      <c r="T84" s="124" t="str">
        <f t="shared" si="55"/>
        <v/>
      </c>
      <c r="U84" s="135"/>
      <c r="V84" s="124" t="str">
        <f t="shared" si="56"/>
        <v/>
      </c>
      <c r="W84" s="135"/>
      <c r="X84" s="124" t="str">
        <f t="shared" si="57"/>
        <v/>
      </c>
      <c r="Y84" s="135"/>
      <c r="Z84" s="124" t="str">
        <f t="shared" si="58"/>
        <v/>
      </c>
    </row>
    <row r="85" spans="2:26" x14ac:dyDescent="0.45">
      <c r="B85" s="123" t="s">
        <v>15</v>
      </c>
      <c r="C85" s="135"/>
      <c r="D85" s="124" t="str">
        <f t="shared" si="47"/>
        <v/>
      </c>
      <c r="E85" s="135"/>
      <c r="F85" s="124" t="str">
        <f t="shared" si="48"/>
        <v/>
      </c>
      <c r="G85" s="135"/>
      <c r="H85" s="124" t="str">
        <f t="shared" si="49"/>
        <v/>
      </c>
      <c r="I85" s="135"/>
      <c r="J85" s="124" t="str">
        <f t="shared" si="50"/>
        <v/>
      </c>
      <c r="K85" s="135"/>
      <c r="L85" s="124" t="str">
        <f t="shared" si="51"/>
        <v/>
      </c>
      <c r="M85" s="135"/>
      <c r="N85" s="124" t="str">
        <f t="shared" si="52"/>
        <v/>
      </c>
      <c r="O85" s="135"/>
      <c r="P85" s="124" t="str">
        <f t="shared" si="53"/>
        <v/>
      </c>
      <c r="Q85" s="135"/>
      <c r="R85" s="124" t="str">
        <f t="shared" si="54"/>
        <v/>
      </c>
      <c r="S85" s="135"/>
      <c r="T85" s="124" t="str">
        <f t="shared" si="55"/>
        <v/>
      </c>
      <c r="U85" s="135"/>
      <c r="V85" s="124" t="str">
        <f t="shared" si="56"/>
        <v/>
      </c>
      <c r="W85" s="135"/>
      <c r="X85" s="124" t="str">
        <f t="shared" si="57"/>
        <v/>
      </c>
      <c r="Y85" s="135"/>
      <c r="Z85" s="124" t="str">
        <f t="shared" si="58"/>
        <v/>
      </c>
    </row>
    <row r="86" spans="2:26" x14ac:dyDescent="0.45">
      <c r="B86" s="123" t="s">
        <v>16</v>
      </c>
      <c r="C86" s="135"/>
      <c r="D86" s="124" t="str">
        <f t="shared" si="47"/>
        <v/>
      </c>
      <c r="E86" s="135"/>
      <c r="F86" s="124" t="str">
        <f t="shared" si="48"/>
        <v/>
      </c>
      <c r="G86" s="135"/>
      <c r="H86" s="124" t="str">
        <f t="shared" si="49"/>
        <v/>
      </c>
      <c r="I86" s="135"/>
      <c r="J86" s="124" t="str">
        <f t="shared" si="50"/>
        <v/>
      </c>
      <c r="K86" s="135"/>
      <c r="L86" s="124" t="str">
        <f t="shared" si="51"/>
        <v/>
      </c>
      <c r="M86" s="135"/>
      <c r="N86" s="124" t="str">
        <f t="shared" si="52"/>
        <v/>
      </c>
      <c r="O86" s="135"/>
      <c r="P86" s="124" t="str">
        <f t="shared" si="53"/>
        <v/>
      </c>
      <c r="Q86" s="135"/>
      <c r="R86" s="124" t="str">
        <f t="shared" si="54"/>
        <v/>
      </c>
      <c r="S86" s="135"/>
      <c r="T86" s="124" t="str">
        <f t="shared" si="55"/>
        <v/>
      </c>
      <c r="U86" s="135"/>
      <c r="V86" s="124" t="str">
        <f t="shared" si="56"/>
        <v/>
      </c>
      <c r="W86" s="135"/>
      <c r="X86" s="124" t="str">
        <f t="shared" si="57"/>
        <v/>
      </c>
      <c r="Y86" s="135"/>
      <c r="Z86" s="124" t="str">
        <f t="shared" si="58"/>
        <v/>
      </c>
    </row>
    <row r="87" spans="2:26" x14ac:dyDescent="0.45">
      <c r="B87" s="123" t="s">
        <v>18</v>
      </c>
      <c r="C87" s="135"/>
      <c r="D87" s="124" t="str">
        <f t="shared" si="47"/>
        <v/>
      </c>
      <c r="E87" s="135"/>
      <c r="F87" s="124" t="str">
        <f t="shared" si="48"/>
        <v/>
      </c>
      <c r="G87" s="135"/>
      <c r="H87" s="124" t="str">
        <f t="shared" si="49"/>
        <v/>
      </c>
      <c r="I87" s="135"/>
      <c r="J87" s="124" t="str">
        <f t="shared" si="50"/>
        <v/>
      </c>
      <c r="K87" s="135"/>
      <c r="L87" s="124" t="str">
        <f t="shared" si="51"/>
        <v/>
      </c>
      <c r="M87" s="135"/>
      <c r="N87" s="124" t="str">
        <f t="shared" si="52"/>
        <v/>
      </c>
      <c r="O87" s="135"/>
      <c r="P87" s="124" t="str">
        <f t="shared" si="53"/>
        <v/>
      </c>
      <c r="Q87" s="135"/>
      <c r="R87" s="124" t="str">
        <f t="shared" si="54"/>
        <v/>
      </c>
      <c r="S87" s="135"/>
      <c r="T87" s="124" t="str">
        <f t="shared" si="55"/>
        <v/>
      </c>
      <c r="U87" s="135"/>
      <c r="V87" s="124" t="str">
        <f t="shared" si="56"/>
        <v/>
      </c>
      <c r="W87" s="135"/>
      <c r="X87" s="124" t="str">
        <f t="shared" si="57"/>
        <v/>
      </c>
      <c r="Y87" s="135"/>
      <c r="Z87" s="124" t="str">
        <f t="shared" si="58"/>
        <v/>
      </c>
    </row>
    <row r="88" spans="2:26" x14ac:dyDescent="0.45">
      <c r="B88" s="123" t="s">
        <v>45</v>
      </c>
      <c r="C88" s="135"/>
      <c r="D88" s="124" t="str">
        <f t="shared" si="47"/>
        <v/>
      </c>
      <c r="E88" s="135"/>
      <c r="F88" s="124" t="str">
        <f t="shared" si="48"/>
        <v/>
      </c>
      <c r="G88" s="135"/>
      <c r="H88" s="124" t="str">
        <f t="shared" si="49"/>
        <v/>
      </c>
      <c r="I88" s="135"/>
      <c r="J88" s="124" t="str">
        <f t="shared" si="50"/>
        <v/>
      </c>
      <c r="K88" s="135"/>
      <c r="L88" s="124" t="str">
        <f t="shared" si="51"/>
        <v/>
      </c>
      <c r="M88" s="135"/>
      <c r="N88" s="124" t="str">
        <f t="shared" si="52"/>
        <v/>
      </c>
      <c r="O88" s="135"/>
      <c r="P88" s="124" t="str">
        <f t="shared" si="53"/>
        <v/>
      </c>
      <c r="Q88" s="135"/>
      <c r="R88" s="124" t="str">
        <f t="shared" si="54"/>
        <v/>
      </c>
      <c r="S88" s="135"/>
      <c r="T88" s="124" t="str">
        <f t="shared" si="55"/>
        <v/>
      </c>
      <c r="U88" s="135"/>
      <c r="V88" s="124" t="str">
        <f t="shared" si="56"/>
        <v/>
      </c>
      <c r="W88" s="135"/>
      <c r="X88" s="124" t="str">
        <f t="shared" si="57"/>
        <v/>
      </c>
      <c r="Y88" s="135"/>
      <c r="Z88" s="124" t="str">
        <f t="shared" si="58"/>
        <v/>
      </c>
    </row>
    <row r="89" spans="2:26" x14ac:dyDescent="0.45">
      <c r="B89" s="123" t="s">
        <v>19</v>
      </c>
      <c r="C89" s="135"/>
      <c r="D89" s="124" t="str">
        <f t="shared" si="47"/>
        <v/>
      </c>
      <c r="E89" s="135"/>
      <c r="F89" s="124" t="str">
        <f t="shared" si="48"/>
        <v/>
      </c>
      <c r="G89" s="135"/>
      <c r="H89" s="124" t="str">
        <f t="shared" si="49"/>
        <v/>
      </c>
      <c r="I89" s="135"/>
      <c r="J89" s="124" t="str">
        <f t="shared" si="50"/>
        <v/>
      </c>
      <c r="K89" s="135"/>
      <c r="L89" s="124" t="str">
        <f t="shared" si="51"/>
        <v/>
      </c>
      <c r="M89" s="135"/>
      <c r="N89" s="124" t="str">
        <f t="shared" si="52"/>
        <v/>
      </c>
      <c r="O89" s="135"/>
      <c r="P89" s="124" t="str">
        <f t="shared" si="53"/>
        <v/>
      </c>
      <c r="Q89" s="135"/>
      <c r="R89" s="124" t="str">
        <f t="shared" si="54"/>
        <v/>
      </c>
      <c r="S89" s="135"/>
      <c r="T89" s="124" t="str">
        <f t="shared" si="55"/>
        <v/>
      </c>
      <c r="U89" s="135"/>
      <c r="V89" s="124" t="str">
        <f t="shared" si="56"/>
        <v/>
      </c>
      <c r="W89" s="135"/>
      <c r="X89" s="124" t="str">
        <f t="shared" si="57"/>
        <v/>
      </c>
      <c r="Y89" s="135"/>
      <c r="Z89" s="124" t="str">
        <f t="shared" si="58"/>
        <v/>
      </c>
    </row>
    <row r="90" spans="2:26" x14ac:dyDescent="0.45">
      <c r="B90" s="123" t="s">
        <v>20</v>
      </c>
      <c r="C90" s="135"/>
      <c r="D90" s="124" t="str">
        <f t="shared" si="47"/>
        <v/>
      </c>
      <c r="E90" s="135"/>
      <c r="F90" s="124" t="str">
        <f t="shared" si="48"/>
        <v/>
      </c>
      <c r="G90" s="135"/>
      <c r="H90" s="124" t="str">
        <f t="shared" si="49"/>
        <v/>
      </c>
      <c r="I90" s="135"/>
      <c r="J90" s="124" t="str">
        <f t="shared" si="50"/>
        <v/>
      </c>
      <c r="K90" s="135"/>
      <c r="L90" s="124" t="str">
        <f t="shared" si="51"/>
        <v/>
      </c>
      <c r="M90" s="135"/>
      <c r="N90" s="124" t="str">
        <f t="shared" si="52"/>
        <v/>
      </c>
      <c r="O90" s="135"/>
      <c r="P90" s="124" t="str">
        <f t="shared" si="53"/>
        <v/>
      </c>
      <c r="Q90" s="135"/>
      <c r="R90" s="124" t="str">
        <f t="shared" si="54"/>
        <v/>
      </c>
      <c r="S90" s="135"/>
      <c r="T90" s="124" t="str">
        <f t="shared" si="55"/>
        <v/>
      </c>
      <c r="U90" s="135"/>
      <c r="V90" s="124" t="str">
        <f t="shared" si="56"/>
        <v/>
      </c>
      <c r="W90" s="135"/>
      <c r="X90" s="124" t="str">
        <f t="shared" si="57"/>
        <v/>
      </c>
      <c r="Y90" s="135"/>
      <c r="Z90" s="124" t="str">
        <f t="shared" si="58"/>
        <v/>
      </c>
    </row>
    <row r="91" spans="2:26" x14ac:dyDescent="0.45">
      <c r="B91" s="123" t="s">
        <v>42</v>
      </c>
      <c r="C91" s="135"/>
      <c r="D91" s="124" t="str">
        <f t="shared" si="47"/>
        <v/>
      </c>
      <c r="E91" s="135"/>
      <c r="F91" s="124" t="str">
        <f t="shared" si="48"/>
        <v/>
      </c>
      <c r="G91" s="135"/>
      <c r="H91" s="124" t="str">
        <f t="shared" si="49"/>
        <v/>
      </c>
      <c r="I91" s="135"/>
      <c r="J91" s="124" t="str">
        <f t="shared" si="50"/>
        <v/>
      </c>
      <c r="K91" s="135"/>
      <c r="L91" s="124" t="str">
        <f t="shared" si="51"/>
        <v/>
      </c>
      <c r="M91" s="135"/>
      <c r="N91" s="124" t="str">
        <f t="shared" si="52"/>
        <v/>
      </c>
      <c r="O91" s="135"/>
      <c r="P91" s="124" t="str">
        <f t="shared" si="53"/>
        <v/>
      </c>
      <c r="Q91" s="135"/>
      <c r="R91" s="124" t="str">
        <f t="shared" si="54"/>
        <v/>
      </c>
      <c r="S91" s="135"/>
      <c r="T91" s="124" t="str">
        <f t="shared" si="55"/>
        <v/>
      </c>
      <c r="U91" s="135"/>
      <c r="V91" s="124" t="str">
        <f t="shared" si="56"/>
        <v/>
      </c>
      <c r="W91" s="135"/>
      <c r="X91" s="124" t="str">
        <f t="shared" si="57"/>
        <v/>
      </c>
      <c r="Y91" s="135"/>
      <c r="Z91" s="124" t="str">
        <f t="shared" si="58"/>
        <v/>
      </c>
    </row>
    <row r="92" spans="2:26" x14ac:dyDescent="0.45">
      <c r="B92" s="115"/>
      <c r="C92" s="116"/>
      <c r="D92" s="126"/>
      <c r="E92" s="116"/>
      <c r="F92" s="126"/>
      <c r="G92" s="116"/>
      <c r="H92" s="126"/>
      <c r="I92" s="116"/>
      <c r="J92" s="126"/>
      <c r="K92" s="116"/>
      <c r="L92" s="126"/>
      <c r="M92" s="116"/>
      <c r="N92" s="126"/>
      <c r="O92" s="116"/>
      <c r="P92" s="126"/>
      <c r="Q92" s="116"/>
      <c r="R92" s="126"/>
      <c r="S92" s="116"/>
      <c r="T92" s="126"/>
      <c r="U92" s="116"/>
      <c r="V92" s="126"/>
      <c r="W92" s="116"/>
      <c r="X92" s="126"/>
      <c r="Y92" s="116"/>
      <c r="Z92" s="126"/>
    </row>
    <row r="93" spans="2:26" x14ac:dyDescent="0.45">
      <c r="B93" s="111" t="s">
        <v>12</v>
      </c>
      <c r="C93" s="119" t="str">
        <f>IF(SUM(C94:C97)-C$80 &lt;&gt; 0, "Discrepancy", "Total Match")</f>
        <v>Total Match</v>
      </c>
      <c r="D93" s="126"/>
      <c r="E93" s="119" t="str">
        <f>IF(SUM(E94:E97)-E$80 &lt;&gt; 0, "Discrepancy", "Total Match")</f>
        <v>Total Match</v>
      </c>
      <c r="F93" s="126"/>
      <c r="G93" s="119" t="str">
        <f>IF(SUM(G94:G97)-G$80 &lt;&gt; 0, "Discrepancy", "Total Match")</f>
        <v>Total Match</v>
      </c>
      <c r="H93" s="126"/>
      <c r="I93" s="119" t="str">
        <f>IF(SUM(I94:I97)-I$80 &lt;&gt; 0, "Discrepancy", "Total Match")</f>
        <v>Total Match</v>
      </c>
      <c r="J93" s="126"/>
      <c r="K93" s="119" t="str">
        <f>IF(SUM(K94:K97)-K$80 &lt;&gt; 0, "Discrepancy", "Total Match")</f>
        <v>Total Match</v>
      </c>
      <c r="L93" s="126"/>
      <c r="M93" s="119" t="str">
        <f>IF(SUM(M94:M97)-M$80 &lt;&gt; 0, "Discrepancy", "Total Match")</f>
        <v>Total Match</v>
      </c>
      <c r="N93" s="126"/>
      <c r="O93" s="119" t="str">
        <f>IF(SUM(O94:O97)-O$80 &lt;&gt; 0, "Discrepancy", "Total Match")</f>
        <v>Total Match</v>
      </c>
      <c r="P93" s="126"/>
      <c r="Q93" s="119" t="str">
        <f>IF(SUM(Q94:Q97)-Q$80 &lt;&gt; 0, "Discrepancy", "Total Match")</f>
        <v>Total Match</v>
      </c>
      <c r="R93" s="126"/>
      <c r="S93" s="119" t="str">
        <f>IF(SUM(S94:S97)-S$80 &lt;&gt; 0, "Discrepancy", "Total Match")</f>
        <v>Total Match</v>
      </c>
      <c r="T93" s="126"/>
      <c r="U93" s="119" t="str">
        <f>IF(SUM(U94:U97)-U$80 &lt;&gt; 0, "Discrepancy", "Total Match")</f>
        <v>Total Match</v>
      </c>
      <c r="V93" s="126"/>
      <c r="W93" s="119" t="str">
        <f>IF(SUM(W94:W97)-W$80 &lt;&gt; 0,"Discrepancy", "Total Match")</f>
        <v>Total Match</v>
      </c>
      <c r="X93" s="126"/>
      <c r="Y93" s="119" t="str">
        <f>IF(SUM(Y94:Y97)-Y$80 &lt;&gt; 0, "Discrepancy", "Total Match")</f>
        <v>Total Match</v>
      </c>
      <c r="Z93" s="126"/>
    </row>
    <row r="94" spans="2:26" x14ac:dyDescent="0.45">
      <c r="B94" s="123" t="s">
        <v>21</v>
      </c>
      <c r="C94" s="135"/>
      <c r="D94" s="133" t="str">
        <f>IFERROR(C94/C53, "")</f>
        <v/>
      </c>
      <c r="E94" s="135"/>
      <c r="F94" s="124" t="str">
        <f>IFERROR(E94/C53, "")</f>
        <v/>
      </c>
      <c r="G94" s="135"/>
      <c r="H94" s="124" t="str">
        <f>IFERROR(G94/C53, "")</f>
        <v/>
      </c>
      <c r="I94" s="135"/>
      <c r="J94" s="124" t="str">
        <f>IFERROR(I94/E53, "")</f>
        <v/>
      </c>
      <c r="K94" s="135"/>
      <c r="L94" s="124" t="str">
        <f>IFERROR(K94/E53, "")</f>
        <v/>
      </c>
      <c r="M94" s="135"/>
      <c r="N94" s="124" t="str">
        <f>IFERROR(M94/E53, "")</f>
        <v/>
      </c>
      <c r="O94" s="135"/>
      <c r="P94" s="124" t="str">
        <f>IFERROR(O94/G53, "")</f>
        <v/>
      </c>
      <c r="Q94" s="135"/>
      <c r="R94" s="124" t="str">
        <f>IFERROR(Q94/G53, "")</f>
        <v/>
      </c>
      <c r="S94" s="135"/>
      <c r="T94" s="124" t="str">
        <f>IFERROR(S94/G53, "")</f>
        <v/>
      </c>
      <c r="U94" s="135"/>
      <c r="V94" s="124" t="str">
        <f>IFERROR(U94/I53, "")</f>
        <v/>
      </c>
      <c r="W94" s="135"/>
      <c r="X94" s="124" t="str">
        <f>IFERROR(W94/I53, "")</f>
        <v/>
      </c>
      <c r="Y94" s="135"/>
      <c r="Z94" s="124" t="str">
        <f>IFERROR(Y94/I53, "")</f>
        <v/>
      </c>
    </row>
    <row r="95" spans="2:26" x14ac:dyDescent="0.45">
      <c r="B95" s="123" t="s">
        <v>22</v>
      </c>
      <c r="C95" s="135"/>
      <c r="D95" s="124" t="str">
        <f>IFERROR(C95/C54, "")</f>
        <v/>
      </c>
      <c r="E95" s="135"/>
      <c r="F95" s="124" t="str">
        <f>IFERROR(E95/C54, "")</f>
        <v/>
      </c>
      <c r="G95" s="135"/>
      <c r="H95" s="124" t="str">
        <f>IFERROR(G95/C54, "")</f>
        <v/>
      </c>
      <c r="I95" s="135"/>
      <c r="J95" s="124" t="str">
        <f>IFERROR(I95/E54, "")</f>
        <v/>
      </c>
      <c r="K95" s="135"/>
      <c r="L95" s="124" t="str">
        <f>IFERROR(K95/E54, "")</f>
        <v/>
      </c>
      <c r="M95" s="135"/>
      <c r="N95" s="124" t="str">
        <f>IFERROR(M95/E54, "")</f>
        <v/>
      </c>
      <c r="O95" s="135"/>
      <c r="P95" s="124" t="str">
        <f>IFERROR(O95/G54, "")</f>
        <v/>
      </c>
      <c r="Q95" s="135"/>
      <c r="R95" s="124" t="str">
        <f>IFERROR(Q95/G54, "")</f>
        <v/>
      </c>
      <c r="S95" s="135"/>
      <c r="T95" s="124" t="str">
        <f>IFERROR(S95/G54, "")</f>
        <v/>
      </c>
      <c r="U95" s="135"/>
      <c r="V95" s="124" t="str">
        <f>IFERROR(U95/I54, "")</f>
        <v/>
      </c>
      <c r="W95" s="135"/>
      <c r="X95" s="124" t="str">
        <f>IFERROR(W95/I54, "")</f>
        <v/>
      </c>
      <c r="Y95" s="135"/>
      <c r="Z95" s="124" t="str">
        <f>IFERROR(Y95/I54, "")</f>
        <v/>
      </c>
    </row>
    <row r="96" spans="2:26" x14ac:dyDescent="0.45">
      <c r="B96" s="123" t="s">
        <v>31</v>
      </c>
      <c r="C96" s="135"/>
      <c r="D96" s="124" t="str">
        <f>IFERROR(C96/C55, "")</f>
        <v/>
      </c>
      <c r="E96" s="135"/>
      <c r="F96" s="124" t="str">
        <f>IFERROR(E96/C55, "")</f>
        <v/>
      </c>
      <c r="G96" s="135"/>
      <c r="H96" s="124" t="str">
        <f>IFERROR(G96/C55, "")</f>
        <v/>
      </c>
      <c r="I96" s="135"/>
      <c r="J96" s="124" t="str">
        <f>IFERROR(I96/E55, "")</f>
        <v/>
      </c>
      <c r="K96" s="135"/>
      <c r="L96" s="124" t="str">
        <f>IFERROR(K96/E55, "")</f>
        <v/>
      </c>
      <c r="M96" s="135"/>
      <c r="N96" s="124" t="str">
        <f>IFERROR(M96/E55, "")</f>
        <v/>
      </c>
      <c r="O96" s="135"/>
      <c r="P96" s="124" t="str">
        <f>IFERROR(O96/G55, "")</f>
        <v/>
      </c>
      <c r="Q96" s="135"/>
      <c r="R96" s="124" t="str">
        <f>IFERROR(Q96/G55, "")</f>
        <v/>
      </c>
      <c r="S96" s="135"/>
      <c r="T96" s="124" t="str">
        <f>IFERROR(S96/G55, "")</f>
        <v/>
      </c>
      <c r="U96" s="135"/>
      <c r="V96" s="124" t="str">
        <f>IFERROR(U96/I55, "")</f>
        <v/>
      </c>
      <c r="W96" s="135"/>
      <c r="X96" s="124" t="str">
        <f>IFERROR(W96/I55, "")</f>
        <v/>
      </c>
      <c r="Y96" s="135"/>
      <c r="Z96" s="124" t="str">
        <f>IFERROR(Y96/I55, "")</f>
        <v/>
      </c>
    </row>
    <row r="97" spans="2:26" x14ac:dyDescent="0.45">
      <c r="B97" s="123" t="s">
        <v>41</v>
      </c>
      <c r="C97" s="135"/>
      <c r="D97" s="124" t="str">
        <f>IFERROR(C97/C56, "")</f>
        <v/>
      </c>
      <c r="E97" s="135"/>
      <c r="F97" s="124" t="str">
        <f>IFERROR(E97/C56, "")</f>
        <v/>
      </c>
      <c r="G97" s="135"/>
      <c r="H97" s="124" t="str">
        <f>IFERROR(G97/C56, "")</f>
        <v/>
      </c>
      <c r="I97" s="135"/>
      <c r="J97" s="124" t="str">
        <f>IFERROR(I97/E56, "")</f>
        <v/>
      </c>
      <c r="K97" s="135"/>
      <c r="L97" s="124" t="str">
        <f>IFERROR(K97/E56, "")</f>
        <v/>
      </c>
      <c r="M97" s="135"/>
      <c r="N97" s="124" t="str">
        <f>IFERROR(M97/E56, "")</f>
        <v/>
      </c>
      <c r="O97" s="135"/>
      <c r="P97" s="124" t="str">
        <f>IFERROR(O97/G56, "")</f>
        <v/>
      </c>
      <c r="Q97" s="135"/>
      <c r="R97" s="124" t="str">
        <f>IFERROR(Q97/G56, "")</f>
        <v/>
      </c>
      <c r="S97" s="135"/>
      <c r="T97" s="124" t="str">
        <f>IFERROR(S97/G56, "")</f>
        <v/>
      </c>
      <c r="U97" s="135"/>
      <c r="V97" s="124" t="str">
        <f>IFERROR(U97/I56, "")</f>
        <v/>
      </c>
      <c r="W97" s="135"/>
      <c r="X97" s="124" t="str">
        <f>IFERROR(W97/I56, "")</f>
        <v/>
      </c>
      <c r="Y97" s="135"/>
      <c r="Z97" s="124" t="str">
        <f>IFERROR(Y97/I56, "")</f>
        <v/>
      </c>
    </row>
    <row r="98" spans="2:26" x14ac:dyDescent="0.45">
      <c r="B98" s="115"/>
      <c r="C98" s="116"/>
      <c r="D98" s="126"/>
      <c r="E98" s="116"/>
      <c r="F98" s="126"/>
      <c r="G98" s="116"/>
      <c r="H98" s="126"/>
      <c r="I98" s="116"/>
      <c r="J98" s="126"/>
      <c r="K98" s="116"/>
      <c r="L98" s="126"/>
      <c r="M98" s="116"/>
      <c r="N98" s="126"/>
      <c r="O98" s="116"/>
      <c r="P98" s="126"/>
      <c r="Q98" s="116"/>
      <c r="R98" s="126"/>
      <c r="S98" s="116"/>
      <c r="T98" s="126"/>
      <c r="U98" s="116"/>
      <c r="V98" s="126"/>
      <c r="W98" s="116"/>
      <c r="X98" s="126"/>
      <c r="Y98" s="116"/>
      <c r="Z98" s="126"/>
    </row>
    <row r="99" spans="2:26" x14ac:dyDescent="0.45">
      <c r="B99" s="111" t="s">
        <v>13</v>
      </c>
      <c r="C99" s="119" t="str">
        <f>IF(SUM(C100:C103)-C$80 &lt;&gt; 0, "Discrepancy", "Total Match")</f>
        <v>Total Match</v>
      </c>
      <c r="D99" s="126"/>
      <c r="E99" s="119" t="str">
        <f>IF(SUM(E100:E103)-E$80 &lt;&gt; 0, "Discrepancy", "Total Match")</f>
        <v>Total Match</v>
      </c>
      <c r="F99" s="126"/>
      <c r="G99" s="119" t="str">
        <f>IF(SUM(G100:G103)-G$80 &lt;&gt; 0, "Discrepancy", "Total Match")</f>
        <v>Total Match</v>
      </c>
      <c r="H99" s="126"/>
      <c r="I99" s="119" t="str">
        <f>IF(SUM(I100:I103)-I$80 &lt;&gt; 0, "Discrepancy", "Total Match")</f>
        <v>Total Match</v>
      </c>
      <c r="J99" s="126"/>
      <c r="K99" s="119" t="str">
        <f>IF(SUM(K100:K103)-K$80 &lt;&gt; 0, "Discrepancy", "Total Match")</f>
        <v>Total Match</v>
      </c>
      <c r="L99" s="126"/>
      <c r="M99" s="119" t="str">
        <f>IF(SUM(M100:M103)-M$80 &lt;&gt; 0, "Discrepancy", "Total Match")</f>
        <v>Total Match</v>
      </c>
      <c r="N99" s="126"/>
      <c r="O99" s="119" t="str">
        <f>IF(SUM(O100:O103)-O$80 &lt;&gt; 0, "Discrepancy", "Total Match")</f>
        <v>Total Match</v>
      </c>
      <c r="P99" s="126"/>
      <c r="Q99" s="119" t="str">
        <f>IF(SUM(Q100:Q103)-Q$80 &lt;&gt; 0, "Discrepancy", "Total Match")</f>
        <v>Total Match</v>
      </c>
      <c r="R99" s="126"/>
      <c r="S99" s="119" t="str">
        <f>IF(SUM(S100:S103)-S$80 &lt;&gt; 0, "Discrepancy", "Total Match")</f>
        <v>Total Match</v>
      </c>
      <c r="T99" s="126"/>
      <c r="U99" s="119" t="str">
        <f>IF(SUM(U100:U103)-U$80 &lt;&gt; 0, "Discrepancy", "Total Match")</f>
        <v>Total Match</v>
      </c>
      <c r="V99" s="126"/>
      <c r="W99" s="119" t="str">
        <f>IF(SUM(W100:W103)-W$80 &lt;&gt; 0, "Discrepancy", "Total Match")</f>
        <v>Total Match</v>
      </c>
      <c r="X99" s="126"/>
      <c r="Y99" s="119" t="str">
        <f>IF(SUM(Y100:Y103)-Y$80 &lt;&gt; 0, "Discrepancy", "Total Match")</f>
        <v>Total Match</v>
      </c>
      <c r="Z99" s="126"/>
    </row>
    <row r="100" spans="2:26" x14ac:dyDescent="0.45">
      <c r="B100" s="123" t="s">
        <v>100</v>
      </c>
      <c r="C100" s="135"/>
      <c r="D100" s="124" t="str">
        <f>IFERROR(C100/C59, "")</f>
        <v/>
      </c>
      <c r="E100" s="135"/>
      <c r="F100" s="124" t="str">
        <f>IFERROR(E100/C59, "")</f>
        <v/>
      </c>
      <c r="G100" s="135"/>
      <c r="H100" s="124" t="str">
        <f>IFERROR(G100/C59, "")</f>
        <v/>
      </c>
      <c r="I100" s="135"/>
      <c r="J100" s="124" t="str">
        <f>IFERROR(I100/E59, "")</f>
        <v/>
      </c>
      <c r="K100" s="135"/>
      <c r="L100" s="124" t="str">
        <f>IFERROR(K100/E59, "")</f>
        <v/>
      </c>
      <c r="M100" s="135"/>
      <c r="N100" s="124" t="str">
        <f>IFERROR(M100/E59, "")</f>
        <v/>
      </c>
      <c r="O100" s="135"/>
      <c r="P100" s="124" t="str">
        <f>IFERROR(O100/G59, "")</f>
        <v/>
      </c>
      <c r="Q100" s="135"/>
      <c r="R100" s="124" t="str">
        <f>IFERROR(Q100/G59, "")</f>
        <v/>
      </c>
      <c r="S100" s="135"/>
      <c r="T100" s="124" t="str">
        <f>IFERROR(S100/G59, "")</f>
        <v/>
      </c>
      <c r="U100" s="135"/>
      <c r="V100" s="124" t="str">
        <f>IFERROR(U100/I59, "")</f>
        <v/>
      </c>
      <c r="W100" s="135"/>
      <c r="X100" s="124" t="str">
        <f>IFERROR(W100/I59, "")</f>
        <v/>
      </c>
      <c r="Y100" s="135"/>
      <c r="Z100" s="124" t="str">
        <f>IFERROR(Y100/I59, "")</f>
        <v/>
      </c>
    </row>
    <row r="101" spans="2:26" x14ac:dyDescent="0.45">
      <c r="B101" s="123" t="s">
        <v>101</v>
      </c>
      <c r="C101" s="135"/>
      <c r="D101" s="124" t="str">
        <f>IFERROR(C101/C60, "")</f>
        <v/>
      </c>
      <c r="E101" s="135"/>
      <c r="F101" s="124" t="str">
        <f>IFERROR(E101/C60, "")</f>
        <v/>
      </c>
      <c r="G101" s="135"/>
      <c r="H101" s="124" t="str">
        <f>IFERROR(G101/C60, "")</f>
        <v/>
      </c>
      <c r="I101" s="135"/>
      <c r="J101" s="124" t="str">
        <f>IFERROR(I101/E60, "")</f>
        <v/>
      </c>
      <c r="K101" s="135"/>
      <c r="L101" s="124" t="str">
        <f>IFERROR(K101/E60, "")</f>
        <v/>
      </c>
      <c r="M101" s="135"/>
      <c r="N101" s="124" t="str">
        <f>IFERROR(M101/E60, "")</f>
        <v/>
      </c>
      <c r="O101" s="135"/>
      <c r="P101" s="124" t="str">
        <f>IFERROR(O101/G60, "")</f>
        <v/>
      </c>
      <c r="Q101" s="135"/>
      <c r="R101" s="124" t="str">
        <f>IFERROR(Q101/G60, "")</f>
        <v/>
      </c>
      <c r="S101" s="135"/>
      <c r="T101" s="124" t="str">
        <f>IFERROR(S101/G60, "")</f>
        <v/>
      </c>
      <c r="U101" s="135"/>
      <c r="V101" s="124" t="str">
        <f>IFERROR(U101/I60, "")</f>
        <v/>
      </c>
      <c r="W101" s="135"/>
      <c r="X101" s="124" t="str">
        <f>IFERROR(W101/I60, "")</f>
        <v/>
      </c>
      <c r="Y101" s="135"/>
      <c r="Z101" s="124" t="str">
        <f>IFERROR(Y101/I60, "")</f>
        <v/>
      </c>
    </row>
    <row r="102" spans="2:26" x14ac:dyDescent="0.45">
      <c r="B102" s="123" t="s">
        <v>102</v>
      </c>
      <c r="C102" s="135"/>
      <c r="D102" s="124" t="str">
        <f>IFERROR(C102/C61, "")</f>
        <v/>
      </c>
      <c r="E102" s="135"/>
      <c r="F102" s="124" t="str">
        <f>IFERROR(E102/C61, "")</f>
        <v/>
      </c>
      <c r="G102" s="135"/>
      <c r="H102" s="124" t="str">
        <f>IFERROR(G102/C61, "")</f>
        <v/>
      </c>
      <c r="I102" s="135"/>
      <c r="J102" s="124" t="str">
        <f>IFERROR(I102/E61, "")</f>
        <v/>
      </c>
      <c r="K102" s="135"/>
      <c r="L102" s="124" t="str">
        <f>IFERROR(K102/E61, "")</f>
        <v/>
      </c>
      <c r="M102" s="135"/>
      <c r="N102" s="124" t="str">
        <f>IFERROR(M102/E61, "")</f>
        <v/>
      </c>
      <c r="O102" s="135"/>
      <c r="P102" s="124" t="str">
        <f>IFERROR(O102/G61, "")</f>
        <v/>
      </c>
      <c r="Q102" s="135"/>
      <c r="R102" s="124" t="str">
        <f>IFERROR(Q102/G61, "")</f>
        <v/>
      </c>
      <c r="S102" s="135"/>
      <c r="T102" s="124" t="str">
        <f>IFERROR(S102/G61, "")</f>
        <v/>
      </c>
      <c r="U102" s="135"/>
      <c r="V102" s="124" t="str">
        <f>IFERROR(U102/I61, "")</f>
        <v/>
      </c>
      <c r="W102" s="135"/>
      <c r="X102" s="124" t="str">
        <f>IFERROR(W102/I61, "")</f>
        <v/>
      </c>
      <c r="Y102" s="135"/>
      <c r="Z102" s="124" t="str">
        <f>IFERROR(Y102/I61, "")</f>
        <v/>
      </c>
    </row>
    <row r="103" spans="2:26" x14ac:dyDescent="0.45">
      <c r="B103" s="127" t="s">
        <v>40</v>
      </c>
      <c r="C103" s="136"/>
      <c r="D103" s="128" t="str">
        <f>IFERROR(C103/C62, "")</f>
        <v/>
      </c>
      <c r="E103" s="136"/>
      <c r="F103" s="128" t="str">
        <f>IFERROR(E103/C62, "")</f>
        <v/>
      </c>
      <c r="G103" s="136"/>
      <c r="H103" s="128" t="str">
        <f>IFERROR(G103/C62, "")</f>
        <v/>
      </c>
      <c r="I103" s="136"/>
      <c r="J103" s="128" t="str">
        <f>IFERROR(I103/E62, "")</f>
        <v/>
      </c>
      <c r="K103" s="136"/>
      <c r="L103" s="128" t="str">
        <f>IFERROR(K103/E62, "")</f>
        <v/>
      </c>
      <c r="M103" s="136"/>
      <c r="N103" s="128" t="str">
        <f>IFERROR(M103/E62, "")</f>
        <v/>
      </c>
      <c r="O103" s="136"/>
      <c r="P103" s="128" t="str">
        <f>IFERROR(O103/G62, "")</f>
        <v/>
      </c>
      <c r="Q103" s="136"/>
      <c r="R103" s="128" t="str">
        <f>IFERROR(Q103/G62, "")</f>
        <v/>
      </c>
      <c r="S103" s="136"/>
      <c r="T103" s="128" t="str">
        <f>IFERROR(S103/G62, "")</f>
        <v/>
      </c>
      <c r="U103" s="136"/>
      <c r="V103" s="128" t="str">
        <f>IFERROR(U103/I62, "")</f>
        <v/>
      </c>
      <c r="W103" s="136"/>
      <c r="X103" s="128" t="str">
        <f>IFERROR(W103/I62, "")</f>
        <v/>
      </c>
      <c r="Y103" s="136"/>
      <c r="Z103" s="128" t="str">
        <f>IFERROR(Y103/I62, "")</f>
        <v/>
      </c>
    </row>
    <row r="104" spans="2:26" x14ac:dyDescent="0.45">
      <c r="B104" s="115"/>
      <c r="C104" s="116"/>
      <c r="D104" s="126"/>
      <c r="E104" s="116"/>
      <c r="F104" s="126"/>
      <c r="G104" s="116"/>
      <c r="H104" s="126"/>
      <c r="I104" s="116"/>
      <c r="J104" s="126"/>
      <c r="K104" s="116"/>
      <c r="L104" s="126"/>
      <c r="M104" s="116"/>
      <c r="N104" s="126"/>
      <c r="O104" s="116"/>
      <c r="P104" s="126"/>
      <c r="Q104" s="116"/>
      <c r="R104" s="126"/>
      <c r="S104" s="116"/>
      <c r="T104" s="126"/>
      <c r="U104" s="116"/>
      <c r="V104" s="126"/>
      <c r="W104" s="116"/>
      <c r="X104" s="126"/>
      <c r="Y104" s="116"/>
      <c r="Z104" s="126"/>
    </row>
    <row r="105" spans="2:26" x14ac:dyDescent="0.45">
      <c r="B105" s="111" t="s">
        <v>49</v>
      </c>
      <c r="C105" s="119" t="str">
        <f>IF(SUM(C106:C108)-C$80 &lt;&gt; 0, "Discrepancy", "Total Match")</f>
        <v>Total Match</v>
      </c>
      <c r="D105" s="126"/>
      <c r="E105" s="119" t="str">
        <f>IF(SUM(E106:E108)-E$80 &lt;&gt; 0, "Discrepancy", "Total Match")</f>
        <v>Total Match</v>
      </c>
      <c r="F105" s="126"/>
      <c r="G105" s="119" t="str">
        <f>IF(SUM(G106:G108)-G$80 &lt;&gt; 0, "Discrepancy", "Total Match")</f>
        <v>Total Match</v>
      </c>
      <c r="H105" s="126"/>
      <c r="I105" s="119" t="str">
        <f>IF(SUM(I106:I108)-I$80 &lt;&gt; 0, "Discrepancy", "Total Match")</f>
        <v>Total Match</v>
      </c>
      <c r="J105" s="126"/>
      <c r="K105" s="119" t="str">
        <f>IF(SUM(K106:K108)-K$80 &lt;&gt; 0, "Discrepancy", "Total Match")</f>
        <v>Total Match</v>
      </c>
      <c r="L105" s="126"/>
      <c r="M105" s="119" t="str">
        <f>IF(SUM(M106:M108)-M$80 &lt;&gt; 0, "Discrepancy", "Total Match")</f>
        <v>Total Match</v>
      </c>
      <c r="N105" s="126"/>
      <c r="O105" s="119" t="str">
        <f>IF(SUM(O106:O108)-O$80 &lt;&gt; 0, "Discrepancy", "Total Match")</f>
        <v>Total Match</v>
      </c>
      <c r="P105" s="126"/>
      <c r="Q105" s="119" t="str">
        <f>IF(SUM(Q106:Q108)-Q$80 &lt;&gt; 0, "Discrepancy", "Total Match")</f>
        <v>Total Match</v>
      </c>
      <c r="R105" s="126"/>
      <c r="S105" s="119" t="str">
        <f>IF(SUM(S106:S108)-S$80 &lt;&gt; 0, "Discrepancy", "Total Match")</f>
        <v>Total Match</v>
      </c>
      <c r="T105" s="126"/>
      <c r="U105" s="119" t="str">
        <f>IF(SUM(U106:U108)-U$80 &lt;&gt; 0, "Discrepancy", "Total Match")</f>
        <v>Total Match</v>
      </c>
      <c r="V105" s="126"/>
      <c r="W105" s="119" t="str">
        <f>IF(SUM(W106:W108)-W$80 &lt;&gt; 0, "Discrepancy", "Total Match")</f>
        <v>Total Match</v>
      </c>
      <c r="X105" s="126"/>
      <c r="Y105" s="119" t="str">
        <f>IF(SUM(Y106:Y108)-Y$80 &lt;&gt; 0, "Discrepancy", "Total Match")</f>
        <v>Total Match</v>
      </c>
      <c r="Z105" s="126"/>
    </row>
    <row r="106" spans="2:26" x14ac:dyDescent="0.45">
      <c r="B106" s="123" t="s">
        <v>52</v>
      </c>
      <c r="C106" s="135"/>
      <c r="D106" s="124" t="str">
        <f>IFERROR(C106/C65, "")</f>
        <v/>
      </c>
      <c r="E106" s="135"/>
      <c r="F106" s="124" t="str">
        <f>IFERROR(E106/C65, "")</f>
        <v/>
      </c>
      <c r="G106" s="135"/>
      <c r="H106" s="124" t="str">
        <f>IFERROR(G106/C65, "")</f>
        <v/>
      </c>
      <c r="I106" s="135"/>
      <c r="J106" s="124" t="str">
        <f>IFERROR(I106/E65, "")</f>
        <v/>
      </c>
      <c r="K106" s="135"/>
      <c r="L106" s="124" t="str">
        <f>IFERROR(K106/E65, "")</f>
        <v/>
      </c>
      <c r="M106" s="135"/>
      <c r="N106" s="124" t="str">
        <f>IFERROR(M106/E65, "")</f>
        <v/>
      </c>
      <c r="O106" s="135"/>
      <c r="P106" s="124" t="str">
        <f>IFERROR(O106/G65, "")</f>
        <v/>
      </c>
      <c r="Q106" s="135"/>
      <c r="R106" s="124" t="str">
        <f>IFERROR(Q106/G65, "")</f>
        <v/>
      </c>
      <c r="S106" s="135"/>
      <c r="T106" s="124" t="str">
        <f>IFERROR(S106/G65, "")</f>
        <v/>
      </c>
      <c r="U106" s="135"/>
      <c r="V106" s="124" t="str">
        <f>IFERROR(U106/I65, "")</f>
        <v/>
      </c>
      <c r="W106" s="135"/>
      <c r="X106" s="124" t="str">
        <f>IFERROR(W106/I65, "")</f>
        <v/>
      </c>
      <c r="Y106" s="135"/>
      <c r="Z106" s="124" t="str">
        <f>IFERROR(Y106/I65, "")</f>
        <v/>
      </c>
    </row>
    <row r="107" spans="2:26" x14ac:dyDescent="0.45">
      <c r="B107" s="123" t="s">
        <v>51</v>
      </c>
      <c r="C107" s="135"/>
      <c r="D107" s="124" t="str">
        <f>IFERROR(C107/C66, "")</f>
        <v/>
      </c>
      <c r="E107" s="135"/>
      <c r="F107" s="124" t="str">
        <f>IFERROR(E107/C66, "")</f>
        <v/>
      </c>
      <c r="G107" s="135"/>
      <c r="H107" s="124" t="str">
        <f>IFERROR(G107/C66, "")</f>
        <v/>
      </c>
      <c r="I107" s="135"/>
      <c r="J107" s="124" t="str">
        <f>IFERROR(I107/E66, "")</f>
        <v/>
      </c>
      <c r="K107" s="135"/>
      <c r="L107" s="124" t="str">
        <f>IFERROR(K107/E66, "")</f>
        <v/>
      </c>
      <c r="M107" s="135"/>
      <c r="N107" s="124" t="str">
        <f>IFERROR(M107/E66, "")</f>
        <v/>
      </c>
      <c r="O107" s="135"/>
      <c r="P107" s="124" t="str">
        <f>IFERROR(O107/G66, "")</f>
        <v/>
      </c>
      <c r="Q107" s="135"/>
      <c r="R107" s="124" t="str">
        <f>IFERROR(Q107/G66, "")</f>
        <v/>
      </c>
      <c r="S107" s="135"/>
      <c r="T107" s="124" t="str">
        <f>IFERROR(S107/G66, "")</f>
        <v/>
      </c>
      <c r="U107" s="135"/>
      <c r="V107" s="124" t="str">
        <f>IFERROR(U107/I66, "")</f>
        <v/>
      </c>
      <c r="W107" s="135"/>
      <c r="X107" s="124" t="str">
        <f>IFERROR(W107/I66, "")</f>
        <v/>
      </c>
      <c r="Y107" s="135"/>
      <c r="Z107" s="124" t="str">
        <f>IFERROR(Y107/I66, "")</f>
        <v/>
      </c>
    </row>
    <row r="108" spans="2:26" x14ac:dyDescent="0.45">
      <c r="B108" s="127" t="s">
        <v>53</v>
      </c>
      <c r="C108" s="136"/>
      <c r="D108" s="128" t="str">
        <f>IFERROR(C108/C67, "")</f>
        <v/>
      </c>
      <c r="E108" s="136"/>
      <c r="F108" s="128" t="str">
        <f>IFERROR(E108/C67, "")</f>
        <v/>
      </c>
      <c r="G108" s="136"/>
      <c r="H108" s="128" t="str">
        <f>IFERROR(G108/C67, "")</f>
        <v/>
      </c>
      <c r="I108" s="136"/>
      <c r="J108" s="128" t="str">
        <f>IFERROR(I108/E67, "")</f>
        <v/>
      </c>
      <c r="K108" s="136"/>
      <c r="L108" s="128" t="str">
        <f>IFERROR(K108/E67, "")</f>
        <v/>
      </c>
      <c r="M108" s="136"/>
      <c r="N108" s="128" t="str">
        <f>IFERROR(M108/E67, "")</f>
        <v/>
      </c>
      <c r="O108" s="136"/>
      <c r="P108" s="128" t="str">
        <f>IFERROR(O108/G67, "")</f>
        <v/>
      </c>
      <c r="Q108" s="136"/>
      <c r="R108" s="128" t="str">
        <f>IFERROR(Q108/G67, "")</f>
        <v/>
      </c>
      <c r="S108" s="136"/>
      <c r="T108" s="128" t="str">
        <f>IFERROR(S108/G67, "")</f>
        <v/>
      </c>
      <c r="U108" s="136"/>
      <c r="V108" s="128" t="str">
        <f>IFERROR(U108/I67, "")</f>
        <v/>
      </c>
      <c r="W108" s="136"/>
      <c r="X108" s="128" t="str">
        <f>IFERROR(W108/I67, "")</f>
        <v/>
      </c>
      <c r="Y108" s="136"/>
      <c r="Z108" s="128" t="str">
        <f>IFERROR(Y108/I67, "")</f>
        <v/>
      </c>
    </row>
    <row r="109" spans="2:26" x14ac:dyDescent="0.45">
      <c r="B109" s="115"/>
      <c r="C109" s="116"/>
      <c r="D109" s="126"/>
      <c r="E109" s="116"/>
      <c r="F109" s="126"/>
      <c r="G109" s="116"/>
      <c r="H109" s="126"/>
      <c r="I109" s="116"/>
      <c r="J109" s="126"/>
      <c r="K109" s="116"/>
      <c r="L109" s="126"/>
      <c r="M109" s="116"/>
      <c r="N109" s="126"/>
      <c r="O109" s="116"/>
      <c r="P109" s="126"/>
      <c r="Q109" s="116"/>
      <c r="R109" s="126"/>
      <c r="S109" s="116"/>
      <c r="T109" s="126"/>
      <c r="U109" s="116"/>
      <c r="V109" s="126"/>
      <c r="W109" s="116"/>
      <c r="X109" s="126"/>
      <c r="Y109" s="116"/>
      <c r="Z109" s="126"/>
    </row>
    <row r="110" spans="2:26" x14ac:dyDescent="0.45">
      <c r="B110" s="111" t="s">
        <v>50</v>
      </c>
      <c r="C110" s="119" t="str">
        <f>IF(SUM(C111:C113)-C$80 &lt;&gt; 0, "Discrepancy", "Total Match")</f>
        <v>Total Match</v>
      </c>
      <c r="D110" s="126"/>
      <c r="E110" s="119" t="str">
        <f>IF(SUM(E111:E113)-E$80 &lt;&gt; 0, "Discrepancy", "Total Match")</f>
        <v>Total Match</v>
      </c>
      <c r="F110" s="126"/>
      <c r="G110" s="119" t="str">
        <f>IF(SUM(G111:G113)-G$80 &lt;&gt; 0, "Discrepancy", "Total Match")</f>
        <v>Total Match</v>
      </c>
      <c r="H110" s="126"/>
      <c r="I110" s="119" t="str">
        <f>IF(SUM(I111:I113)-I$80 &lt;&gt; 0, "Discrepancy", "Total Match")</f>
        <v>Total Match</v>
      </c>
      <c r="J110" s="126"/>
      <c r="K110" s="119" t="str">
        <f>IF(SUM(K111:K113)-K$80 &lt;&gt; 0, "Discrepancy", "Total Match")</f>
        <v>Total Match</v>
      </c>
      <c r="L110" s="126"/>
      <c r="M110" s="119" t="str">
        <f>IF(SUM(M111:M113)-M$80 &lt;&gt; 0, "Discrepancy", "Total Match")</f>
        <v>Total Match</v>
      </c>
      <c r="N110" s="126"/>
      <c r="O110" s="119" t="str">
        <f>IF(SUM(O111:O113)-O$80 &lt;&gt; 0, "Discrepancy", "Total Match")</f>
        <v>Total Match</v>
      </c>
      <c r="P110" s="126"/>
      <c r="Q110" s="119" t="str">
        <f>IF(SUM(Q111:Q113)-Q$80 &lt;&gt; 0, "Discrepancy", "Total Match")</f>
        <v>Total Match</v>
      </c>
      <c r="R110" s="126"/>
      <c r="S110" s="119" t="str">
        <f>IF(SUM(S111:S113)-S$80 &lt;&gt; 0, "Discrepancy", "Total Match")</f>
        <v>Total Match</v>
      </c>
      <c r="T110" s="126"/>
      <c r="U110" s="119" t="str">
        <f>IF(SUM(U111:U113)-U$80 &lt;&gt; 0, "Discrepancy", "Total Match")</f>
        <v>Total Match</v>
      </c>
      <c r="V110" s="126"/>
      <c r="W110" s="119" t="str">
        <f>IF(SUM(W111:W113)-W$80 &lt;&gt; 0, "Discrepancy", "Total Match")</f>
        <v>Total Match</v>
      </c>
      <c r="X110" s="126"/>
      <c r="Y110" s="119" t="str">
        <f>IF(SUM(Y111:Y113)-Y$80 &lt;&gt; 0, "Discrepancy", "Total Match")</f>
        <v>Total Match</v>
      </c>
      <c r="Z110" s="126"/>
    </row>
    <row r="111" spans="2:26" x14ac:dyDescent="0.45">
      <c r="B111" s="123" t="s">
        <v>54</v>
      </c>
      <c r="C111" s="135"/>
      <c r="D111" s="124" t="str">
        <f>IFERROR(C111/C70, "")</f>
        <v/>
      </c>
      <c r="E111" s="135"/>
      <c r="F111" s="124" t="str">
        <f>IFERROR(E111/C70, "")</f>
        <v/>
      </c>
      <c r="G111" s="135"/>
      <c r="H111" s="124" t="str">
        <f>IFERROR(G111/C70, "")</f>
        <v/>
      </c>
      <c r="I111" s="135"/>
      <c r="J111" s="124" t="str">
        <f>IFERROR(I111/E70, "")</f>
        <v/>
      </c>
      <c r="K111" s="135"/>
      <c r="L111" s="124" t="str">
        <f>IFERROR(K111/E70, "")</f>
        <v/>
      </c>
      <c r="M111" s="135"/>
      <c r="N111" s="124" t="str">
        <f>IFERROR(M111/E70, "")</f>
        <v/>
      </c>
      <c r="O111" s="135"/>
      <c r="P111" s="124" t="str">
        <f>IFERROR(O111/G70, "")</f>
        <v/>
      </c>
      <c r="Q111" s="135"/>
      <c r="R111" s="124" t="str">
        <f>IFERROR(Q111/G70, "")</f>
        <v/>
      </c>
      <c r="S111" s="135"/>
      <c r="T111" s="124" t="str">
        <f>IFERROR(S111/G70, "")</f>
        <v/>
      </c>
      <c r="U111" s="135"/>
      <c r="V111" s="124" t="str">
        <f>IFERROR(U111/I70, "")</f>
        <v/>
      </c>
      <c r="W111" s="135"/>
      <c r="X111" s="124" t="str">
        <f>IFERROR(W111/I70, "")</f>
        <v/>
      </c>
      <c r="Y111" s="135"/>
      <c r="Z111" s="124" t="str">
        <f>IFERROR(Y111/I70, "")</f>
        <v/>
      </c>
    </row>
    <row r="112" spans="2:26" x14ac:dyDescent="0.45">
      <c r="B112" s="123" t="s">
        <v>55</v>
      </c>
      <c r="C112" s="135"/>
      <c r="D112" s="124" t="str">
        <f>IFERROR(C112/C71, "")</f>
        <v/>
      </c>
      <c r="E112" s="135"/>
      <c r="F112" s="124" t="str">
        <f>IFERROR(E112/C71, "")</f>
        <v/>
      </c>
      <c r="G112" s="135"/>
      <c r="H112" s="124" t="str">
        <f>IFERROR(G112/C71, "")</f>
        <v/>
      </c>
      <c r="I112" s="135"/>
      <c r="J112" s="124" t="str">
        <f>IFERROR(I112/E71, "")</f>
        <v/>
      </c>
      <c r="K112" s="135"/>
      <c r="L112" s="124" t="str">
        <f>IFERROR(K112/E71, "")</f>
        <v/>
      </c>
      <c r="M112" s="135"/>
      <c r="N112" s="124" t="str">
        <f>IFERROR(M112/E71, "")</f>
        <v/>
      </c>
      <c r="O112" s="135"/>
      <c r="P112" s="124" t="str">
        <f>IFERROR(O112/G71, "")</f>
        <v/>
      </c>
      <c r="Q112" s="135"/>
      <c r="R112" s="124" t="str">
        <f>IFERROR(Q112/G71, "")</f>
        <v/>
      </c>
      <c r="S112" s="135"/>
      <c r="T112" s="124" t="str">
        <f>IFERROR(S112/G71, "")</f>
        <v/>
      </c>
      <c r="U112" s="135"/>
      <c r="V112" s="124" t="str">
        <f>IFERROR(U112/I71, "")</f>
        <v/>
      </c>
      <c r="W112" s="135"/>
      <c r="X112" s="124" t="str">
        <f>IFERROR(W112/I71, "")</f>
        <v/>
      </c>
      <c r="Y112" s="135"/>
      <c r="Z112" s="124" t="str">
        <f>IFERROR(Y112/I71, "")</f>
        <v/>
      </c>
    </row>
    <row r="113" spans="2:26" x14ac:dyDescent="0.45">
      <c r="B113" s="127" t="s">
        <v>56</v>
      </c>
      <c r="C113" s="136"/>
      <c r="D113" s="128" t="str">
        <f>IFERROR(C113/C72, "")</f>
        <v/>
      </c>
      <c r="E113" s="136"/>
      <c r="F113" s="128" t="str">
        <f>IFERROR(E113/C72, "")</f>
        <v/>
      </c>
      <c r="G113" s="136"/>
      <c r="H113" s="128" t="str">
        <f>IFERROR(G113/C72, "")</f>
        <v/>
      </c>
      <c r="I113" s="136"/>
      <c r="J113" s="128" t="str">
        <f>IFERROR(I113/E72, "")</f>
        <v/>
      </c>
      <c r="K113" s="136"/>
      <c r="L113" s="128" t="str">
        <f>IFERROR(K113/E72, "")</f>
        <v/>
      </c>
      <c r="M113" s="136"/>
      <c r="N113" s="128" t="str">
        <f>IFERROR(M113/E72, "")</f>
        <v/>
      </c>
      <c r="O113" s="136"/>
      <c r="P113" s="128" t="str">
        <f>IFERROR(O113/G72, "")</f>
        <v/>
      </c>
      <c r="Q113" s="136"/>
      <c r="R113" s="128" t="str">
        <f>IFERROR(Q113/G72, "")</f>
        <v/>
      </c>
      <c r="S113" s="136"/>
      <c r="T113" s="128" t="str">
        <f>IFERROR(S113/G72, "")</f>
        <v/>
      </c>
      <c r="U113" s="136"/>
      <c r="V113" s="128" t="str">
        <f>IFERROR(U113/I72, "")</f>
        <v/>
      </c>
      <c r="W113" s="136"/>
      <c r="X113" s="128" t="str">
        <f>IFERROR(W113/I72, "")</f>
        <v/>
      </c>
      <c r="Y113" s="136"/>
      <c r="Z113" s="128" t="str">
        <f>IFERROR(Y113/I72, "")</f>
        <v/>
      </c>
    </row>
  </sheetData>
  <sheetProtection algorithmName="SHA-512" hashValue="ZQBzHcN3S3lrtDe2UZmiRLH6lAlql+cdERjPEs9B0ZLQm2InbX+Xpno0FKl3SA4Cpepy1rmwGcezGhKTkLC84g==" saltValue="YoCz8kaMRrloJtbRuZnL0A==" spinCount="100000" sheet="1" objects="1" scenarios="1"/>
  <mergeCells count="35">
    <mergeCell ref="O76:Z76"/>
    <mergeCell ref="O77:T77"/>
    <mergeCell ref="U77:Z77"/>
    <mergeCell ref="O78:P78"/>
    <mergeCell ref="Q78:R78"/>
    <mergeCell ref="S78:T78"/>
    <mergeCell ref="U78:V78"/>
    <mergeCell ref="W78:X78"/>
    <mergeCell ref="Y78:Z78"/>
    <mergeCell ref="I77:N77"/>
    <mergeCell ref="I78:J78"/>
    <mergeCell ref="K78:L78"/>
    <mergeCell ref="M78:N78"/>
    <mergeCell ref="C76:N76"/>
    <mergeCell ref="B76:B79"/>
    <mergeCell ref="C77:H77"/>
    <mergeCell ref="C78:D78"/>
    <mergeCell ref="G78:H78"/>
    <mergeCell ref="E78:F78"/>
    <mergeCell ref="C7:D7"/>
    <mergeCell ref="E7:F7"/>
    <mergeCell ref="G7:H7"/>
    <mergeCell ref="B7:B8"/>
    <mergeCell ref="B1:C3"/>
    <mergeCell ref="E1:G3"/>
    <mergeCell ref="G37:H37"/>
    <mergeCell ref="M37:N37"/>
    <mergeCell ref="K36:N36"/>
    <mergeCell ref="B36:B38"/>
    <mergeCell ref="C36:F36"/>
    <mergeCell ref="C37:D37"/>
    <mergeCell ref="E37:F37"/>
    <mergeCell ref="I37:J37"/>
    <mergeCell ref="K37:L37"/>
    <mergeCell ref="G36:J36"/>
  </mergeCells>
  <conditionalFormatting sqref="B7:Z113">
    <cfRule type="cellIs" dxfId="8" priority="1" operator="equal">
      <formula>"Discrepancy"</formula>
    </cfRule>
    <cfRule type="cellIs" dxfId="7" priority="2" operator="equal">
      <formula>"Total Match"</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AD36"/>
  <sheetViews>
    <sheetView zoomScaleNormal="100" workbookViewId="0">
      <selection activeCell="E7" sqref="E7:H7"/>
    </sheetView>
  </sheetViews>
  <sheetFormatPr defaultColWidth="9.1328125" defaultRowHeight="14.25" x14ac:dyDescent="0.45"/>
  <cols>
    <col min="1" max="1" width="4.265625" style="4" customWidth="1"/>
    <col min="2" max="3" width="9.1328125" style="4"/>
    <col min="4" max="4" width="1.73046875" style="4" customWidth="1"/>
    <col min="5" max="6" width="9.1328125" style="4"/>
    <col min="7" max="7" width="1.73046875" style="4" customWidth="1"/>
    <col min="8" max="8" width="9.1328125" style="4"/>
    <col min="9" max="9" width="1.73046875" style="4" customWidth="1"/>
    <col min="10" max="16384" width="9.1328125" style="4"/>
  </cols>
  <sheetData>
    <row r="1" spans="1:30" x14ac:dyDescent="0.45">
      <c r="A1" s="60"/>
      <c r="B1" s="60"/>
      <c r="C1" s="60"/>
      <c r="D1" s="60"/>
      <c r="E1" s="60"/>
      <c r="F1" s="60"/>
      <c r="G1" s="60"/>
      <c r="H1" s="60"/>
      <c r="I1" s="60"/>
      <c r="J1" s="60"/>
      <c r="K1" s="60"/>
      <c r="L1" s="60"/>
      <c r="M1" s="60"/>
      <c r="N1" s="60"/>
      <c r="O1" s="60"/>
      <c r="P1" s="60"/>
      <c r="Q1" s="60"/>
    </row>
    <row r="2" spans="1:30" ht="15" customHeight="1" x14ac:dyDescent="0.45">
      <c r="A2" s="60"/>
      <c r="B2" s="179" t="s">
        <v>26</v>
      </c>
      <c r="C2" s="180"/>
      <c r="D2" s="180"/>
      <c r="E2" s="181"/>
      <c r="F2" s="60"/>
      <c r="G2" s="163" t="s">
        <v>27</v>
      </c>
      <c r="H2" s="164"/>
      <c r="I2" s="164"/>
      <c r="J2" s="164"/>
      <c r="K2" s="164"/>
      <c r="L2" s="164"/>
      <c r="M2" s="164"/>
      <c r="N2" s="165"/>
      <c r="O2" s="60"/>
      <c r="P2" s="60"/>
      <c r="Q2" s="60"/>
    </row>
    <row r="3" spans="1:30" ht="15" customHeight="1" x14ac:dyDescent="0.45">
      <c r="A3" s="60"/>
      <c r="B3" s="182"/>
      <c r="C3" s="183"/>
      <c r="D3" s="183"/>
      <c r="E3" s="184"/>
      <c r="F3" s="60"/>
      <c r="G3" s="166"/>
      <c r="H3" s="167"/>
      <c r="I3" s="167"/>
      <c r="J3" s="167"/>
      <c r="K3" s="167"/>
      <c r="L3" s="167"/>
      <c r="M3" s="167"/>
      <c r="N3" s="168"/>
      <c r="O3" s="60"/>
      <c r="P3" s="60"/>
      <c r="Q3" s="60"/>
    </row>
    <row r="4" spans="1:30" ht="15" customHeight="1" thickBot="1" x14ac:dyDescent="0.5">
      <c r="A4" s="60"/>
      <c r="B4" s="185"/>
      <c r="C4" s="186"/>
      <c r="D4" s="186"/>
      <c r="E4" s="187"/>
      <c r="F4" s="60"/>
      <c r="G4" s="169"/>
      <c r="H4" s="170"/>
      <c r="I4" s="170"/>
      <c r="J4" s="170"/>
      <c r="K4" s="170"/>
      <c r="L4" s="170"/>
      <c r="M4" s="170"/>
      <c r="N4" s="171"/>
      <c r="O4" s="60"/>
      <c r="P4" s="60"/>
      <c r="Q4" s="60"/>
    </row>
    <row r="5" spans="1:30" x14ac:dyDescent="0.45">
      <c r="A5" s="60"/>
      <c r="B5" s="60"/>
      <c r="C5" s="60"/>
      <c r="D5" s="60"/>
      <c r="E5" s="60"/>
      <c r="F5" s="60"/>
      <c r="G5" s="60"/>
      <c r="H5" s="60"/>
      <c r="I5" s="60"/>
      <c r="J5" s="60"/>
      <c r="K5" s="60"/>
      <c r="L5" s="60"/>
      <c r="M5" s="60"/>
      <c r="N5" s="60"/>
      <c r="O5" s="60"/>
      <c r="P5" s="60"/>
      <c r="Q5" s="60"/>
      <c r="R5" s="172" t="s">
        <v>80</v>
      </c>
      <c r="S5" s="173"/>
      <c r="T5" s="173"/>
      <c r="U5" s="173"/>
      <c r="V5" s="173"/>
      <c r="W5" s="173"/>
      <c r="X5" s="173"/>
      <c r="Y5" s="173"/>
      <c r="Z5" s="173"/>
      <c r="AA5" s="173"/>
      <c r="AB5" s="173"/>
      <c r="AC5" s="173"/>
      <c r="AD5" s="174"/>
    </row>
    <row r="6" spans="1:30" x14ac:dyDescent="0.45">
      <c r="A6" s="60"/>
      <c r="B6" s="60"/>
      <c r="C6" s="60"/>
      <c r="D6" s="60"/>
      <c r="E6" s="177" t="s">
        <v>36</v>
      </c>
      <c r="F6" s="190"/>
      <c r="G6" s="190"/>
      <c r="H6" s="178"/>
      <c r="I6" s="60"/>
      <c r="J6" s="177" t="s">
        <v>30</v>
      </c>
      <c r="K6" s="178"/>
      <c r="L6" s="60"/>
      <c r="M6" s="60"/>
      <c r="N6" s="60"/>
      <c r="O6" s="60"/>
      <c r="P6" s="60"/>
      <c r="Q6" s="60"/>
      <c r="R6" s="195" t="s">
        <v>75</v>
      </c>
      <c r="S6" s="196"/>
      <c r="T6" s="196"/>
      <c r="U6" s="196"/>
      <c r="V6" s="196"/>
      <c r="W6" s="196"/>
      <c r="X6" s="196"/>
      <c r="Y6" s="196"/>
      <c r="Z6" s="196"/>
      <c r="AA6" s="196"/>
      <c r="AB6" s="196"/>
      <c r="AC6" s="196"/>
      <c r="AD6" s="197"/>
    </row>
    <row r="7" spans="1:30" x14ac:dyDescent="0.45">
      <c r="A7" s="60"/>
      <c r="B7" s="188" t="s">
        <v>8</v>
      </c>
      <c r="C7" s="189"/>
      <c r="D7" s="60"/>
      <c r="E7" s="175" t="s">
        <v>46</v>
      </c>
      <c r="F7" s="191"/>
      <c r="G7" s="191"/>
      <c r="H7" s="176"/>
      <c r="I7" s="60"/>
      <c r="J7" s="175" t="s">
        <v>35</v>
      </c>
      <c r="K7" s="176"/>
      <c r="L7" s="60"/>
      <c r="M7" s="60"/>
      <c r="N7" s="60"/>
      <c r="O7" s="60"/>
      <c r="P7" s="60"/>
      <c r="Q7" s="60"/>
      <c r="R7" s="195"/>
      <c r="S7" s="196"/>
      <c r="T7" s="196"/>
      <c r="U7" s="196"/>
      <c r="V7" s="196"/>
      <c r="W7" s="196"/>
      <c r="X7" s="196"/>
      <c r="Y7" s="196"/>
      <c r="Z7" s="196"/>
      <c r="AA7" s="196"/>
      <c r="AB7" s="196"/>
      <c r="AC7" s="196"/>
      <c r="AD7" s="197"/>
    </row>
    <row r="8" spans="1:30" x14ac:dyDescent="0.45">
      <c r="A8" s="60"/>
      <c r="B8" s="188" t="s">
        <v>10</v>
      </c>
      <c r="C8" s="189"/>
      <c r="D8" s="60"/>
      <c r="E8" s="192" t="s">
        <v>11</v>
      </c>
      <c r="F8" s="193"/>
      <c r="G8" s="193"/>
      <c r="H8" s="194"/>
      <c r="I8" s="60"/>
      <c r="J8" s="175" t="s">
        <v>15</v>
      </c>
      <c r="K8" s="176"/>
      <c r="L8" s="60"/>
      <c r="M8" s="60"/>
      <c r="N8" s="60"/>
      <c r="O8" s="60"/>
      <c r="P8" s="60"/>
      <c r="Q8" s="60"/>
      <c r="R8" s="198" t="s">
        <v>76</v>
      </c>
      <c r="S8" s="199"/>
      <c r="T8" s="199"/>
      <c r="U8" s="199"/>
      <c r="V8" s="199"/>
      <c r="W8" s="199"/>
      <c r="X8" s="199"/>
      <c r="Y8" s="199"/>
      <c r="Z8" s="199"/>
      <c r="AA8" s="199"/>
      <c r="AB8" s="199"/>
      <c r="AC8" s="199"/>
      <c r="AD8" s="200"/>
    </row>
    <row r="9" spans="1:30" x14ac:dyDescent="0.45">
      <c r="A9" s="60"/>
      <c r="B9" s="60"/>
      <c r="C9" s="60"/>
      <c r="D9" s="60"/>
      <c r="E9" s="60"/>
      <c r="F9" s="60"/>
      <c r="G9" s="66"/>
      <c r="H9" s="60"/>
      <c r="I9" s="60"/>
      <c r="J9" s="175" t="s">
        <v>19</v>
      </c>
      <c r="K9" s="176"/>
      <c r="L9" s="60"/>
      <c r="M9" s="60"/>
      <c r="N9" s="60"/>
      <c r="O9" s="60"/>
      <c r="P9" s="60"/>
      <c r="Q9" s="60"/>
      <c r="R9" s="201" t="s">
        <v>77</v>
      </c>
      <c r="S9" s="202"/>
      <c r="T9" s="202"/>
      <c r="U9" s="202"/>
      <c r="V9" s="202"/>
      <c r="W9" s="202"/>
      <c r="X9" s="202"/>
      <c r="Y9" s="202"/>
      <c r="Z9" s="202"/>
      <c r="AA9" s="202"/>
      <c r="AB9" s="202"/>
      <c r="AC9" s="202"/>
      <c r="AD9" s="203"/>
    </row>
    <row r="10" spans="1:30" x14ac:dyDescent="0.45">
      <c r="A10" s="60"/>
      <c r="B10" s="60"/>
      <c r="C10" s="60"/>
      <c r="D10" s="60"/>
      <c r="E10" s="60"/>
      <c r="F10" s="60"/>
      <c r="G10" s="66"/>
      <c r="H10" s="60"/>
      <c r="I10" s="60"/>
      <c r="J10" s="175" t="s">
        <v>18</v>
      </c>
      <c r="K10" s="176"/>
      <c r="L10" s="60"/>
      <c r="M10" s="60"/>
      <c r="N10" s="60"/>
      <c r="O10" s="60"/>
      <c r="P10" s="60"/>
      <c r="Q10" s="60"/>
      <c r="R10" s="201"/>
      <c r="S10" s="202"/>
      <c r="T10" s="202"/>
      <c r="U10" s="202"/>
      <c r="V10" s="202"/>
      <c r="W10" s="202"/>
      <c r="X10" s="202"/>
      <c r="Y10" s="202"/>
      <c r="Z10" s="202"/>
      <c r="AA10" s="202"/>
      <c r="AB10" s="202"/>
      <c r="AC10" s="202"/>
      <c r="AD10" s="203"/>
    </row>
    <row r="11" spans="1:30" x14ac:dyDescent="0.45">
      <c r="A11" s="60"/>
      <c r="B11" s="60"/>
      <c r="C11" s="60"/>
      <c r="D11" s="60"/>
      <c r="E11" s="60"/>
      <c r="F11" s="60"/>
      <c r="G11" s="60"/>
      <c r="H11" s="60"/>
      <c r="I11" s="60"/>
      <c r="J11" s="60"/>
      <c r="K11" s="60"/>
      <c r="L11" s="60"/>
      <c r="M11" s="60"/>
      <c r="N11" s="60"/>
      <c r="O11" s="60"/>
      <c r="P11" s="60"/>
      <c r="Q11" s="60"/>
      <c r="R11" s="201" t="s">
        <v>78</v>
      </c>
      <c r="S11" s="202"/>
      <c r="T11" s="202"/>
      <c r="U11" s="202"/>
      <c r="V11" s="202"/>
      <c r="W11" s="202"/>
      <c r="X11" s="202"/>
      <c r="Y11" s="202"/>
      <c r="Z11" s="202"/>
      <c r="AA11" s="202"/>
      <c r="AB11" s="202"/>
      <c r="AC11" s="202"/>
      <c r="AD11" s="203"/>
    </row>
    <row r="12" spans="1:30" x14ac:dyDescent="0.45">
      <c r="A12" s="60"/>
      <c r="B12" s="60"/>
      <c r="C12" s="60"/>
      <c r="D12" s="60"/>
      <c r="E12" s="60"/>
      <c r="F12" s="60"/>
      <c r="G12" s="60"/>
      <c r="H12" s="60"/>
      <c r="I12" s="60"/>
      <c r="J12" s="60"/>
      <c r="K12" s="60"/>
      <c r="L12" s="60"/>
      <c r="M12" s="60"/>
      <c r="N12" s="60"/>
      <c r="O12" s="60"/>
      <c r="P12" s="60"/>
      <c r="Q12" s="60"/>
      <c r="R12" s="201"/>
      <c r="S12" s="202"/>
      <c r="T12" s="202"/>
      <c r="U12" s="202"/>
      <c r="V12" s="202"/>
      <c r="W12" s="202"/>
      <c r="X12" s="202"/>
      <c r="Y12" s="202"/>
      <c r="Z12" s="202"/>
      <c r="AA12" s="202"/>
      <c r="AB12" s="202"/>
      <c r="AC12" s="202"/>
      <c r="AD12" s="203"/>
    </row>
    <row r="13" spans="1:30" x14ac:dyDescent="0.45">
      <c r="A13" s="60"/>
      <c r="B13" s="60"/>
      <c r="C13" s="60"/>
      <c r="D13" s="60"/>
      <c r="E13" s="60"/>
      <c r="F13" s="60"/>
      <c r="G13" s="60"/>
      <c r="H13" s="60"/>
      <c r="I13" s="60"/>
      <c r="J13" s="60"/>
      <c r="K13" s="60"/>
      <c r="L13" s="60"/>
      <c r="M13" s="60"/>
      <c r="N13" s="60"/>
      <c r="O13" s="60"/>
      <c r="P13" s="60"/>
      <c r="Q13" s="60"/>
      <c r="R13" s="201" t="s">
        <v>79</v>
      </c>
      <c r="S13" s="202"/>
      <c r="T13" s="202"/>
      <c r="U13" s="202"/>
      <c r="V13" s="202"/>
      <c r="W13" s="202"/>
      <c r="X13" s="202"/>
      <c r="Y13" s="202"/>
      <c r="Z13" s="202"/>
      <c r="AA13" s="202"/>
      <c r="AB13" s="202"/>
      <c r="AC13" s="202"/>
      <c r="AD13" s="203"/>
    </row>
    <row r="14" spans="1:30" ht="14.65" thickBot="1" x14ac:dyDescent="0.5">
      <c r="A14" s="60"/>
      <c r="B14" s="60"/>
      <c r="C14" s="60"/>
      <c r="D14" s="60"/>
      <c r="E14" s="60"/>
      <c r="F14" s="60"/>
      <c r="G14" s="60"/>
      <c r="H14" s="60"/>
      <c r="I14" s="60"/>
      <c r="J14" s="60"/>
      <c r="K14" s="60"/>
      <c r="L14" s="60"/>
      <c r="M14" s="60"/>
      <c r="N14" s="60"/>
      <c r="O14" s="60"/>
      <c r="P14" s="60"/>
      <c r="Q14" s="60"/>
      <c r="R14" s="204"/>
      <c r="S14" s="205"/>
      <c r="T14" s="205"/>
      <c r="U14" s="205"/>
      <c r="V14" s="205"/>
      <c r="W14" s="205"/>
      <c r="X14" s="205"/>
      <c r="Y14" s="205"/>
      <c r="Z14" s="205"/>
      <c r="AA14" s="205"/>
      <c r="AB14" s="205"/>
      <c r="AC14" s="205"/>
      <c r="AD14" s="206"/>
    </row>
    <row r="15" spans="1:30" x14ac:dyDescent="0.45">
      <c r="A15" s="60"/>
      <c r="B15" s="60"/>
      <c r="C15" s="60"/>
      <c r="D15" s="60"/>
      <c r="E15" s="60"/>
      <c r="F15" s="60"/>
      <c r="G15" s="60"/>
      <c r="H15" s="60"/>
      <c r="I15" s="60"/>
      <c r="J15" s="60"/>
      <c r="K15" s="60"/>
      <c r="L15" s="60"/>
      <c r="M15" s="60"/>
      <c r="N15" s="60"/>
      <c r="O15" s="60"/>
      <c r="P15" s="60"/>
      <c r="Q15" s="60"/>
    </row>
    <row r="16" spans="1:30" x14ac:dyDescent="0.45">
      <c r="A16" s="60"/>
      <c r="B16" s="60"/>
      <c r="C16" s="60"/>
      <c r="D16" s="60"/>
      <c r="E16" s="60"/>
      <c r="F16" s="60"/>
      <c r="G16" s="60"/>
      <c r="H16" s="60"/>
      <c r="I16" s="60"/>
      <c r="J16" s="60"/>
      <c r="K16" s="60"/>
      <c r="L16" s="60"/>
      <c r="M16" s="60"/>
      <c r="N16" s="60"/>
      <c r="O16" s="60"/>
      <c r="P16" s="60"/>
      <c r="Q16" s="60"/>
    </row>
    <row r="17" spans="1:17" x14ac:dyDescent="0.45">
      <c r="A17" s="60"/>
      <c r="B17" s="60"/>
      <c r="C17" s="60"/>
      <c r="D17" s="60"/>
      <c r="E17" s="60"/>
      <c r="F17" s="60"/>
      <c r="G17" s="60"/>
      <c r="H17" s="60"/>
      <c r="I17" s="60"/>
      <c r="J17" s="60"/>
      <c r="K17" s="60"/>
      <c r="L17" s="60"/>
      <c r="M17" s="60"/>
      <c r="N17" s="60"/>
      <c r="O17" s="60"/>
      <c r="P17" s="60"/>
      <c r="Q17" s="60"/>
    </row>
    <row r="18" spans="1:17" x14ac:dyDescent="0.45">
      <c r="A18" s="60"/>
      <c r="B18" s="60"/>
      <c r="C18" s="60"/>
      <c r="D18" s="60"/>
      <c r="E18" s="60"/>
      <c r="F18" s="60"/>
      <c r="G18" s="60"/>
      <c r="H18" s="60"/>
      <c r="I18" s="60"/>
      <c r="J18" s="60"/>
      <c r="K18" s="60"/>
      <c r="L18" s="60"/>
      <c r="M18" s="60"/>
      <c r="N18" s="60"/>
      <c r="O18" s="60"/>
      <c r="P18" s="60"/>
      <c r="Q18" s="60"/>
    </row>
    <row r="19" spans="1:17" x14ac:dyDescent="0.45">
      <c r="A19" s="60"/>
      <c r="B19" s="60"/>
      <c r="C19" s="60"/>
      <c r="D19" s="60"/>
      <c r="E19" s="60"/>
      <c r="F19" s="60"/>
      <c r="G19" s="60"/>
      <c r="H19" s="60"/>
      <c r="I19" s="60"/>
      <c r="J19" s="60"/>
      <c r="K19" s="60"/>
      <c r="L19" s="60"/>
      <c r="M19" s="60"/>
      <c r="N19" s="60"/>
      <c r="O19" s="60"/>
      <c r="P19" s="60"/>
      <c r="Q19" s="60"/>
    </row>
    <row r="20" spans="1:17" x14ac:dyDescent="0.45">
      <c r="A20" s="60"/>
      <c r="B20" s="60"/>
      <c r="C20" s="60"/>
      <c r="D20" s="60"/>
      <c r="E20" s="60"/>
      <c r="F20" s="60"/>
      <c r="G20" s="60"/>
      <c r="H20" s="60"/>
      <c r="I20" s="60"/>
      <c r="J20" s="60"/>
      <c r="K20" s="60"/>
      <c r="L20" s="60"/>
      <c r="M20" s="60"/>
      <c r="N20" s="60"/>
      <c r="O20" s="60"/>
      <c r="P20" s="60"/>
      <c r="Q20" s="60"/>
    </row>
    <row r="21" spans="1:17" x14ac:dyDescent="0.45">
      <c r="A21" s="60"/>
      <c r="B21" s="60"/>
      <c r="C21" s="60"/>
      <c r="D21" s="60"/>
      <c r="E21" s="60"/>
      <c r="F21" s="60"/>
      <c r="G21" s="60"/>
      <c r="H21" s="60"/>
      <c r="I21" s="60"/>
      <c r="J21" s="60"/>
      <c r="K21" s="60"/>
      <c r="L21" s="60"/>
      <c r="M21" s="60"/>
      <c r="N21" s="60"/>
      <c r="O21" s="60"/>
      <c r="P21" s="60"/>
      <c r="Q21" s="60"/>
    </row>
    <row r="22" spans="1:17" x14ac:dyDescent="0.45">
      <c r="A22" s="60"/>
      <c r="B22" s="60"/>
      <c r="C22" s="60"/>
      <c r="D22" s="60"/>
      <c r="E22" s="60"/>
      <c r="F22" s="60"/>
      <c r="G22" s="60"/>
      <c r="H22" s="60"/>
      <c r="I22" s="60"/>
      <c r="J22" s="60"/>
      <c r="K22" s="60"/>
      <c r="L22" s="60"/>
      <c r="M22" s="60"/>
      <c r="N22" s="60"/>
      <c r="O22" s="60"/>
      <c r="P22" s="60"/>
      <c r="Q22" s="60"/>
    </row>
    <row r="23" spans="1:17" x14ac:dyDescent="0.45">
      <c r="A23" s="60"/>
      <c r="B23" s="60"/>
      <c r="C23" s="60"/>
      <c r="D23" s="60"/>
      <c r="E23" s="60"/>
      <c r="F23" s="60"/>
      <c r="G23" s="60"/>
      <c r="H23" s="60"/>
      <c r="I23" s="60"/>
      <c r="J23" s="60"/>
      <c r="K23" s="60"/>
      <c r="L23" s="60"/>
      <c r="M23" s="60"/>
      <c r="N23" s="60"/>
      <c r="O23" s="60"/>
      <c r="P23" s="60"/>
      <c r="Q23" s="60"/>
    </row>
    <row r="24" spans="1:17" x14ac:dyDescent="0.45">
      <c r="A24" s="60"/>
      <c r="B24" s="60"/>
      <c r="C24" s="60"/>
      <c r="D24" s="60"/>
      <c r="E24" s="60"/>
      <c r="F24" s="60"/>
      <c r="G24" s="60"/>
      <c r="H24" s="60"/>
      <c r="I24" s="60"/>
      <c r="J24" s="60"/>
      <c r="K24" s="60"/>
      <c r="L24" s="60"/>
      <c r="M24" s="60"/>
      <c r="N24" s="60"/>
      <c r="O24" s="60"/>
      <c r="P24" s="60"/>
      <c r="Q24" s="60"/>
    </row>
    <row r="25" spans="1:17" x14ac:dyDescent="0.45">
      <c r="A25" s="60"/>
      <c r="B25" s="60"/>
      <c r="C25" s="60"/>
      <c r="D25" s="60"/>
      <c r="E25" s="60"/>
      <c r="F25" s="60"/>
      <c r="G25" s="60"/>
      <c r="H25" s="60"/>
      <c r="I25" s="60"/>
      <c r="J25" s="60"/>
      <c r="K25" s="60"/>
      <c r="L25" s="60"/>
      <c r="M25" s="60"/>
      <c r="N25" s="60"/>
      <c r="O25" s="60"/>
      <c r="P25" s="60"/>
      <c r="Q25" s="60"/>
    </row>
    <row r="26" spans="1:17" x14ac:dyDescent="0.45">
      <c r="A26" s="60"/>
      <c r="B26" s="60"/>
      <c r="C26" s="60"/>
      <c r="D26" s="60"/>
      <c r="E26" s="60"/>
      <c r="F26" s="60"/>
      <c r="G26" s="60"/>
      <c r="H26" s="60"/>
      <c r="I26" s="60"/>
      <c r="J26" s="60"/>
      <c r="K26" s="60"/>
      <c r="L26" s="60"/>
      <c r="M26" s="60"/>
      <c r="N26" s="60"/>
      <c r="O26" s="60"/>
      <c r="P26" s="60"/>
      <c r="Q26" s="60"/>
    </row>
    <row r="27" spans="1:17" x14ac:dyDescent="0.45">
      <c r="A27" s="60"/>
      <c r="B27" s="60"/>
      <c r="C27" s="60"/>
      <c r="D27" s="60"/>
      <c r="E27" s="60"/>
      <c r="F27" s="60"/>
      <c r="G27" s="60"/>
      <c r="H27" s="60"/>
      <c r="I27" s="60"/>
      <c r="J27" s="60"/>
      <c r="K27" s="60"/>
      <c r="L27" s="60"/>
      <c r="M27" s="60"/>
      <c r="N27" s="60"/>
      <c r="O27" s="60"/>
      <c r="P27" s="60"/>
      <c r="Q27" s="60"/>
    </row>
    <row r="28" spans="1:17" x14ac:dyDescent="0.45">
      <c r="A28" s="60"/>
      <c r="B28" s="60"/>
      <c r="C28" s="60"/>
      <c r="D28" s="60"/>
      <c r="E28" s="60"/>
      <c r="F28" s="60"/>
      <c r="G28" s="60"/>
      <c r="H28" s="60"/>
      <c r="I28" s="60"/>
      <c r="J28" s="60"/>
      <c r="K28" s="60"/>
      <c r="L28" s="60"/>
      <c r="M28" s="60"/>
      <c r="N28" s="60"/>
      <c r="O28" s="60"/>
      <c r="P28" s="60"/>
      <c r="Q28" s="60"/>
    </row>
    <row r="29" spans="1:17" x14ac:dyDescent="0.45">
      <c r="A29" s="60"/>
      <c r="B29" s="60"/>
      <c r="C29" s="60"/>
      <c r="D29" s="60"/>
      <c r="E29" s="60"/>
      <c r="F29" s="60"/>
      <c r="G29" s="60"/>
      <c r="H29" s="60"/>
      <c r="I29" s="60"/>
      <c r="J29" s="60"/>
      <c r="K29" s="60"/>
      <c r="L29" s="60"/>
      <c r="M29" s="60"/>
      <c r="N29" s="60"/>
      <c r="O29" s="60"/>
      <c r="P29" s="60"/>
      <c r="Q29" s="60"/>
    </row>
    <row r="30" spans="1:17" x14ac:dyDescent="0.45">
      <c r="A30" s="60"/>
      <c r="B30" s="60"/>
      <c r="C30" s="60"/>
      <c r="D30" s="60"/>
      <c r="E30" s="60"/>
      <c r="F30" s="60"/>
      <c r="G30" s="60"/>
      <c r="H30" s="60"/>
      <c r="I30" s="60"/>
      <c r="J30" s="60"/>
      <c r="K30" s="60"/>
      <c r="L30" s="60"/>
      <c r="M30" s="60"/>
      <c r="N30" s="60"/>
      <c r="O30" s="60"/>
      <c r="P30" s="60"/>
      <c r="Q30" s="60"/>
    </row>
    <row r="31" spans="1:17" x14ac:dyDescent="0.45">
      <c r="A31" s="60"/>
      <c r="B31" s="60"/>
      <c r="C31" s="60"/>
      <c r="D31" s="60"/>
      <c r="E31" s="60"/>
      <c r="F31" s="60"/>
      <c r="G31" s="60"/>
      <c r="H31" s="60"/>
      <c r="I31" s="60"/>
      <c r="J31" s="60"/>
      <c r="K31" s="60"/>
      <c r="L31" s="60"/>
      <c r="M31" s="60"/>
      <c r="N31" s="60"/>
      <c r="O31" s="60"/>
      <c r="P31" s="60"/>
      <c r="Q31" s="60"/>
    </row>
    <row r="32" spans="1:17" x14ac:dyDescent="0.45">
      <c r="A32" s="60"/>
      <c r="B32" s="60"/>
      <c r="C32" s="60"/>
      <c r="D32" s="60"/>
      <c r="E32" s="60"/>
      <c r="F32" s="60"/>
      <c r="G32" s="60"/>
      <c r="H32" s="60"/>
      <c r="I32" s="60"/>
      <c r="J32" s="60"/>
      <c r="K32" s="60"/>
      <c r="L32" s="60"/>
      <c r="M32" s="60"/>
      <c r="N32" s="60"/>
      <c r="O32" s="60"/>
      <c r="P32" s="60"/>
      <c r="Q32" s="60"/>
    </row>
    <row r="33" spans="1:17" x14ac:dyDescent="0.45">
      <c r="A33" s="60"/>
      <c r="B33" s="60"/>
      <c r="C33" s="60"/>
      <c r="D33" s="60"/>
      <c r="E33" s="60"/>
      <c r="F33" s="60"/>
      <c r="G33" s="60"/>
      <c r="H33" s="60"/>
      <c r="I33" s="60"/>
      <c r="J33" s="60"/>
      <c r="K33" s="60"/>
      <c r="L33" s="60"/>
      <c r="M33" s="60"/>
      <c r="N33" s="60"/>
      <c r="O33" s="60"/>
      <c r="P33" s="60"/>
      <c r="Q33" s="60"/>
    </row>
    <row r="34" spans="1:17" x14ac:dyDescent="0.45">
      <c r="A34" s="60"/>
      <c r="B34" s="60"/>
      <c r="C34" s="60"/>
      <c r="D34" s="60"/>
      <c r="E34" s="60"/>
      <c r="F34" s="60"/>
      <c r="G34" s="60"/>
      <c r="H34" s="60"/>
      <c r="I34" s="60"/>
      <c r="J34" s="60"/>
      <c r="K34" s="60"/>
      <c r="L34" s="60"/>
      <c r="M34" s="60"/>
      <c r="N34" s="60"/>
      <c r="O34" s="60"/>
      <c r="P34" s="60"/>
      <c r="Q34" s="60"/>
    </row>
    <row r="35" spans="1:17" x14ac:dyDescent="0.45">
      <c r="A35" s="60"/>
      <c r="B35" s="60"/>
      <c r="C35" s="60"/>
      <c r="D35" s="60"/>
      <c r="E35" s="60"/>
      <c r="F35" s="60"/>
      <c r="G35" s="60"/>
      <c r="H35" s="60"/>
      <c r="I35" s="60"/>
      <c r="J35" s="60"/>
      <c r="K35" s="60"/>
      <c r="L35" s="60"/>
      <c r="M35" s="60"/>
      <c r="N35" s="60"/>
      <c r="O35" s="60"/>
      <c r="P35" s="60"/>
      <c r="Q35" s="60"/>
    </row>
    <row r="36" spans="1:17" x14ac:dyDescent="0.45">
      <c r="A36" s="60"/>
      <c r="B36" s="60"/>
      <c r="C36" s="60"/>
      <c r="D36" s="60"/>
      <c r="E36" s="60"/>
      <c r="F36" s="60"/>
      <c r="G36" s="60"/>
      <c r="H36" s="60"/>
      <c r="I36" s="60"/>
      <c r="J36" s="60"/>
      <c r="K36" s="60"/>
      <c r="L36" s="60"/>
      <c r="M36" s="60"/>
      <c r="N36" s="60"/>
      <c r="O36" s="60"/>
      <c r="P36" s="60"/>
      <c r="Q36" s="60"/>
    </row>
  </sheetData>
  <sheetProtection algorithmName="SHA-512" hashValue="QbazJo3GQO4H3r0FvP6BEjBx0O1+w6NtZuVvbwF13PMYnOlGY+X03QbceWW9JOPNrwlCf6tdidiSLVOd3Su6eQ==" saltValue="c2MhxmdEyAraNl1eO2Mq4A==" spinCount="100000" sheet="1" scenarios="1"/>
  <mergeCells count="18">
    <mergeCell ref="R11:AD12"/>
    <mergeCell ref="R13:AD14"/>
    <mergeCell ref="B2:E4"/>
    <mergeCell ref="G2:N4"/>
    <mergeCell ref="B8:C8"/>
    <mergeCell ref="B7:C7"/>
    <mergeCell ref="E6:H6"/>
    <mergeCell ref="E7:H7"/>
    <mergeCell ref="E8:H8"/>
    <mergeCell ref="R5:AD5"/>
    <mergeCell ref="J10:K10"/>
    <mergeCell ref="J9:K9"/>
    <mergeCell ref="J8:K8"/>
    <mergeCell ref="J7:K7"/>
    <mergeCell ref="J6:K6"/>
    <mergeCell ref="R6:AD7"/>
    <mergeCell ref="R8:AD8"/>
    <mergeCell ref="R9:AD10"/>
  </mergeCells>
  <dataValidations count="3">
    <dataValidation type="list" allowBlank="1" showInputMessage="1" showErrorMessage="1" sqref="E7" xr:uid="{00000000-0002-0000-0100-000000000000}">
      <formula1>Classification</formula1>
    </dataValidation>
    <dataValidation type="list" allowBlank="1" showInputMessage="1" showErrorMessage="1" sqref="E8" xr:uid="{00000000-0002-0000-0100-000001000000}">
      <formula1>Demographic</formula1>
    </dataValidation>
    <dataValidation type="list" allowBlank="1" showInputMessage="1" showErrorMessage="1" sqref="J7:J10" xr:uid="{00000000-0002-0000-0100-000002000000}">
      <formula1>Race</formula1>
    </dataValidation>
  </dataValidations>
  <pageMargins left="0.5" right="0.5" top="0.5" bottom="0.5" header="0.3" footer="0.3"/>
  <pageSetup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AD61"/>
  <sheetViews>
    <sheetView zoomScaleNormal="100" workbookViewId="0">
      <selection activeCell="E7" sqref="E7:H7"/>
    </sheetView>
  </sheetViews>
  <sheetFormatPr defaultColWidth="9.1328125" defaultRowHeight="14.25" x14ac:dyDescent="0.45"/>
  <cols>
    <col min="1" max="1" width="4.265625" style="4" customWidth="1"/>
    <col min="2" max="3" width="9.1328125" style="4"/>
    <col min="4" max="4" width="1.73046875" style="4" customWidth="1"/>
    <col min="5" max="6" width="9.1328125" style="4"/>
    <col min="7" max="7" width="1.73046875" style="4" customWidth="1"/>
    <col min="8" max="8" width="9.1328125" style="4"/>
    <col min="9" max="9" width="1.73046875" style="4" customWidth="1"/>
    <col min="10" max="16384" width="9.1328125" style="4"/>
  </cols>
  <sheetData>
    <row r="1" spans="1:30" x14ac:dyDescent="0.45">
      <c r="A1" s="60"/>
      <c r="B1" s="60"/>
      <c r="C1" s="60"/>
      <c r="D1" s="60"/>
      <c r="E1" s="60"/>
      <c r="F1" s="60"/>
      <c r="G1" s="60"/>
      <c r="H1" s="60"/>
      <c r="I1" s="60"/>
      <c r="J1" s="60"/>
      <c r="K1" s="60"/>
      <c r="L1" s="60"/>
      <c r="M1" s="60"/>
      <c r="N1" s="60"/>
      <c r="O1" s="60"/>
      <c r="P1" s="60"/>
      <c r="Q1" s="60"/>
    </row>
    <row r="2" spans="1:30" ht="15" customHeight="1" x14ac:dyDescent="0.45">
      <c r="A2" s="60"/>
      <c r="B2" s="179" t="s">
        <v>26</v>
      </c>
      <c r="C2" s="180"/>
      <c r="D2" s="180"/>
      <c r="E2" s="181"/>
      <c r="F2" s="60"/>
      <c r="G2" s="163" t="s">
        <v>29</v>
      </c>
      <c r="H2" s="164"/>
      <c r="I2" s="164"/>
      <c r="J2" s="164"/>
      <c r="K2" s="164"/>
      <c r="L2" s="164"/>
      <c r="M2" s="164"/>
      <c r="N2" s="165"/>
      <c r="O2" s="60"/>
      <c r="P2" s="60"/>
      <c r="Q2" s="60"/>
    </row>
    <row r="3" spans="1:30" ht="15" customHeight="1" x14ac:dyDescent="0.45">
      <c r="A3" s="60"/>
      <c r="B3" s="182"/>
      <c r="C3" s="183"/>
      <c r="D3" s="183"/>
      <c r="E3" s="184"/>
      <c r="F3" s="60"/>
      <c r="G3" s="166"/>
      <c r="H3" s="167"/>
      <c r="I3" s="167"/>
      <c r="J3" s="167"/>
      <c r="K3" s="167"/>
      <c r="L3" s="167"/>
      <c r="M3" s="167"/>
      <c r="N3" s="168"/>
      <c r="O3" s="60"/>
      <c r="P3" s="60"/>
      <c r="Q3" s="60"/>
    </row>
    <row r="4" spans="1:30" ht="15" customHeight="1" thickBot="1" x14ac:dyDescent="0.5">
      <c r="A4" s="60"/>
      <c r="B4" s="185"/>
      <c r="C4" s="186"/>
      <c r="D4" s="186"/>
      <c r="E4" s="187"/>
      <c r="F4" s="60"/>
      <c r="G4" s="169"/>
      <c r="H4" s="170"/>
      <c r="I4" s="170"/>
      <c r="J4" s="170"/>
      <c r="K4" s="170"/>
      <c r="L4" s="170"/>
      <c r="M4" s="170"/>
      <c r="N4" s="171"/>
      <c r="O4" s="60"/>
      <c r="P4" s="60"/>
      <c r="Q4" s="60"/>
    </row>
    <row r="5" spans="1:30" x14ac:dyDescent="0.45">
      <c r="A5" s="60"/>
      <c r="B5" s="60"/>
      <c r="C5" s="60"/>
      <c r="D5" s="60"/>
      <c r="E5" s="60"/>
      <c r="F5" s="60"/>
      <c r="G5" s="60"/>
      <c r="H5" s="60"/>
      <c r="I5" s="60"/>
      <c r="J5" s="60"/>
      <c r="K5" s="60"/>
      <c r="L5" s="60"/>
      <c r="M5" s="60"/>
      <c r="N5" s="60"/>
      <c r="O5" s="60"/>
      <c r="P5" s="60"/>
      <c r="Q5" s="60"/>
      <c r="R5" s="172" t="s">
        <v>80</v>
      </c>
      <c r="S5" s="173"/>
      <c r="T5" s="173"/>
      <c r="U5" s="173"/>
      <c r="V5" s="173"/>
      <c r="W5" s="173"/>
      <c r="X5" s="173"/>
      <c r="Y5" s="173"/>
      <c r="Z5" s="173"/>
      <c r="AA5" s="173"/>
      <c r="AB5" s="173"/>
      <c r="AC5" s="173"/>
      <c r="AD5" s="174"/>
    </row>
    <row r="6" spans="1:30" x14ac:dyDescent="0.45">
      <c r="A6" s="60"/>
      <c r="B6" s="60"/>
      <c r="C6" s="60"/>
      <c r="D6" s="60"/>
      <c r="E6" s="177" t="s">
        <v>36</v>
      </c>
      <c r="F6" s="190"/>
      <c r="G6" s="190"/>
      <c r="H6" s="178"/>
      <c r="I6" s="60"/>
      <c r="J6" s="177" t="s">
        <v>30</v>
      </c>
      <c r="K6" s="178"/>
      <c r="L6" s="60"/>
      <c r="M6" s="60"/>
      <c r="N6" s="60"/>
      <c r="O6" s="60"/>
      <c r="P6" s="60"/>
      <c r="Q6" s="60"/>
      <c r="R6" s="195" t="s">
        <v>75</v>
      </c>
      <c r="S6" s="196"/>
      <c r="T6" s="196"/>
      <c r="U6" s="196"/>
      <c r="V6" s="196"/>
      <c r="W6" s="196"/>
      <c r="X6" s="196"/>
      <c r="Y6" s="196"/>
      <c r="Z6" s="196"/>
      <c r="AA6" s="196"/>
      <c r="AB6" s="196"/>
      <c r="AC6" s="196"/>
      <c r="AD6" s="197"/>
    </row>
    <row r="7" spans="1:30" x14ac:dyDescent="0.45">
      <c r="A7" s="60"/>
      <c r="B7" s="188" t="s">
        <v>8</v>
      </c>
      <c r="C7" s="189"/>
      <c r="D7" s="60"/>
      <c r="E7" s="175" t="s">
        <v>46</v>
      </c>
      <c r="F7" s="191"/>
      <c r="G7" s="191"/>
      <c r="H7" s="176"/>
      <c r="I7" s="60"/>
      <c r="J7" s="175" t="s">
        <v>35</v>
      </c>
      <c r="K7" s="176"/>
      <c r="L7" s="60"/>
      <c r="M7" s="60"/>
      <c r="N7" s="60"/>
      <c r="O7" s="60"/>
      <c r="P7" s="60"/>
      <c r="Q7" s="60"/>
      <c r="R7" s="195"/>
      <c r="S7" s="196"/>
      <c r="T7" s="196"/>
      <c r="U7" s="196"/>
      <c r="V7" s="196"/>
      <c r="W7" s="196"/>
      <c r="X7" s="196"/>
      <c r="Y7" s="196"/>
      <c r="Z7" s="196"/>
      <c r="AA7" s="196"/>
      <c r="AB7" s="196"/>
      <c r="AC7" s="196"/>
      <c r="AD7" s="197"/>
    </row>
    <row r="8" spans="1:30" x14ac:dyDescent="0.45">
      <c r="A8" s="60"/>
      <c r="B8" s="188" t="s">
        <v>10</v>
      </c>
      <c r="C8" s="189"/>
      <c r="D8" s="60"/>
      <c r="E8" s="192" t="s">
        <v>11</v>
      </c>
      <c r="F8" s="193"/>
      <c r="G8" s="193"/>
      <c r="H8" s="194"/>
      <c r="I8" s="60"/>
      <c r="J8" s="175" t="s">
        <v>15</v>
      </c>
      <c r="K8" s="176"/>
      <c r="L8" s="60"/>
      <c r="M8" s="60"/>
      <c r="N8" s="60"/>
      <c r="O8" s="60"/>
      <c r="P8" s="60"/>
      <c r="Q8" s="60"/>
      <c r="R8" s="198" t="s">
        <v>76</v>
      </c>
      <c r="S8" s="199"/>
      <c r="T8" s="199"/>
      <c r="U8" s="199"/>
      <c r="V8" s="199"/>
      <c r="W8" s="199"/>
      <c r="X8" s="199"/>
      <c r="Y8" s="199"/>
      <c r="Z8" s="199"/>
      <c r="AA8" s="199"/>
      <c r="AB8" s="199"/>
      <c r="AC8" s="199"/>
      <c r="AD8" s="200"/>
    </row>
    <row r="9" spans="1:30" x14ac:dyDescent="0.45">
      <c r="A9" s="60"/>
      <c r="B9" s="60"/>
      <c r="C9" s="60"/>
      <c r="D9" s="60"/>
      <c r="E9" s="60"/>
      <c r="F9" s="60"/>
      <c r="G9" s="66"/>
      <c r="H9" s="60"/>
      <c r="I9" s="60"/>
      <c r="J9" s="175" t="s">
        <v>19</v>
      </c>
      <c r="K9" s="176"/>
      <c r="L9" s="60"/>
      <c r="M9" s="60"/>
      <c r="N9" s="60"/>
      <c r="O9" s="60"/>
      <c r="P9" s="60"/>
      <c r="Q9" s="60"/>
      <c r="R9" s="201" t="s">
        <v>77</v>
      </c>
      <c r="S9" s="202"/>
      <c r="T9" s="202"/>
      <c r="U9" s="202"/>
      <c r="V9" s="202"/>
      <c r="W9" s="202"/>
      <c r="X9" s="202"/>
      <c r="Y9" s="202"/>
      <c r="Z9" s="202"/>
      <c r="AA9" s="202"/>
      <c r="AB9" s="202"/>
      <c r="AC9" s="202"/>
      <c r="AD9" s="203"/>
    </row>
    <row r="10" spans="1:30" x14ac:dyDescent="0.45">
      <c r="A10" s="60"/>
      <c r="B10" s="60"/>
      <c r="C10" s="60"/>
      <c r="D10" s="60"/>
      <c r="E10" s="60"/>
      <c r="F10" s="60"/>
      <c r="G10" s="66"/>
      <c r="H10" s="60"/>
      <c r="I10" s="60"/>
      <c r="J10" s="175" t="s">
        <v>17</v>
      </c>
      <c r="K10" s="176"/>
      <c r="L10" s="60"/>
      <c r="M10" s="60"/>
      <c r="N10" s="60"/>
      <c r="O10" s="60"/>
      <c r="P10" s="60"/>
      <c r="Q10" s="60"/>
      <c r="R10" s="201"/>
      <c r="S10" s="202"/>
      <c r="T10" s="202"/>
      <c r="U10" s="202"/>
      <c r="V10" s="202"/>
      <c r="W10" s="202"/>
      <c r="X10" s="202"/>
      <c r="Y10" s="202"/>
      <c r="Z10" s="202"/>
      <c r="AA10" s="202"/>
      <c r="AB10" s="202"/>
      <c r="AC10" s="202"/>
      <c r="AD10" s="203"/>
    </row>
    <row r="11" spans="1:30" x14ac:dyDescent="0.45">
      <c r="A11" s="60"/>
      <c r="B11" s="60"/>
      <c r="C11" s="60"/>
      <c r="D11" s="60"/>
      <c r="E11" s="60"/>
      <c r="F11" s="60"/>
      <c r="G11" s="60"/>
      <c r="H11" s="60"/>
      <c r="I11" s="60"/>
      <c r="J11" s="60"/>
      <c r="K11" s="60"/>
      <c r="L11" s="60"/>
      <c r="M11" s="60"/>
      <c r="N11" s="60"/>
      <c r="O11" s="60"/>
      <c r="P11" s="60"/>
      <c r="Q11" s="60"/>
      <c r="R11" s="201" t="s">
        <v>78</v>
      </c>
      <c r="S11" s="202"/>
      <c r="T11" s="202"/>
      <c r="U11" s="202"/>
      <c r="V11" s="202"/>
      <c r="W11" s="202"/>
      <c r="X11" s="202"/>
      <c r="Y11" s="202"/>
      <c r="Z11" s="202"/>
      <c r="AA11" s="202"/>
      <c r="AB11" s="202"/>
      <c r="AC11" s="202"/>
      <c r="AD11" s="203"/>
    </row>
    <row r="12" spans="1:30" x14ac:dyDescent="0.45">
      <c r="A12" s="60"/>
      <c r="B12" s="60"/>
      <c r="C12" s="60"/>
      <c r="D12" s="60"/>
      <c r="E12" s="60"/>
      <c r="F12" s="60"/>
      <c r="G12" s="60"/>
      <c r="H12" s="60"/>
      <c r="I12" s="60"/>
      <c r="J12" s="60"/>
      <c r="K12" s="60"/>
      <c r="L12" s="60"/>
      <c r="M12" s="60"/>
      <c r="N12" s="60"/>
      <c r="O12" s="60"/>
      <c r="P12" s="60"/>
      <c r="Q12" s="60"/>
      <c r="R12" s="201"/>
      <c r="S12" s="202"/>
      <c r="T12" s="202"/>
      <c r="U12" s="202"/>
      <c r="V12" s="202"/>
      <c r="W12" s="202"/>
      <c r="X12" s="202"/>
      <c r="Y12" s="202"/>
      <c r="Z12" s="202"/>
      <c r="AA12" s="202"/>
      <c r="AB12" s="202"/>
      <c r="AC12" s="202"/>
      <c r="AD12" s="203"/>
    </row>
    <row r="13" spans="1:30" x14ac:dyDescent="0.45">
      <c r="A13" s="60"/>
      <c r="B13" s="60"/>
      <c r="C13" s="60"/>
      <c r="D13" s="60"/>
      <c r="E13" s="60"/>
      <c r="F13" s="60"/>
      <c r="G13" s="60"/>
      <c r="H13" s="60"/>
      <c r="I13" s="60"/>
      <c r="J13" s="60"/>
      <c r="K13" s="60"/>
      <c r="L13" s="60"/>
      <c r="M13" s="60"/>
      <c r="N13" s="60"/>
      <c r="O13" s="60"/>
      <c r="P13" s="60"/>
      <c r="Q13" s="60"/>
      <c r="R13" s="201" t="s">
        <v>79</v>
      </c>
      <c r="S13" s="202"/>
      <c r="T13" s="202"/>
      <c r="U13" s="202"/>
      <c r="V13" s="202"/>
      <c r="W13" s="202"/>
      <c r="X13" s="202"/>
      <c r="Y13" s="202"/>
      <c r="Z13" s="202"/>
      <c r="AA13" s="202"/>
      <c r="AB13" s="202"/>
      <c r="AC13" s="202"/>
      <c r="AD13" s="203"/>
    </row>
    <row r="14" spans="1:30" ht="14.65" thickBot="1" x14ac:dyDescent="0.5">
      <c r="A14" s="60"/>
      <c r="B14" s="60"/>
      <c r="C14" s="60"/>
      <c r="D14" s="60"/>
      <c r="E14" s="60"/>
      <c r="F14" s="60"/>
      <c r="G14" s="60"/>
      <c r="H14" s="60"/>
      <c r="I14" s="60"/>
      <c r="J14" s="60"/>
      <c r="K14" s="60"/>
      <c r="L14" s="60"/>
      <c r="M14" s="60"/>
      <c r="N14" s="60"/>
      <c r="O14" s="60"/>
      <c r="P14" s="60"/>
      <c r="Q14" s="60"/>
      <c r="R14" s="204"/>
      <c r="S14" s="205"/>
      <c r="T14" s="205"/>
      <c r="U14" s="205"/>
      <c r="V14" s="205"/>
      <c r="W14" s="205"/>
      <c r="X14" s="205"/>
      <c r="Y14" s="205"/>
      <c r="Z14" s="205"/>
      <c r="AA14" s="205"/>
      <c r="AB14" s="205"/>
      <c r="AC14" s="205"/>
      <c r="AD14" s="206"/>
    </row>
    <row r="15" spans="1:30" x14ac:dyDescent="0.45">
      <c r="A15" s="60"/>
      <c r="B15" s="60"/>
      <c r="C15" s="60"/>
      <c r="D15" s="60"/>
      <c r="E15" s="60"/>
      <c r="F15" s="60"/>
      <c r="G15" s="60"/>
      <c r="H15" s="60"/>
      <c r="I15" s="60"/>
      <c r="J15" s="60"/>
      <c r="K15" s="60"/>
      <c r="L15" s="60"/>
      <c r="M15" s="60"/>
      <c r="N15" s="60"/>
      <c r="O15" s="60"/>
      <c r="P15" s="60"/>
      <c r="Q15" s="60"/>
    </row>
    <row r="16" spans="1:30" x14ac:dyDescent="0.45">
      <c r="A16" s="60"/>
      <c r="B16" s="60"/>
      <c r="C16" s="60"/>
      <c r="D16" s="60"/>
      <c r="E16" s="60"/>
      <c r="F16" s="60"/>
      <c r="G16" s="60"/>
      <c r="H16" s="60"/>
      <c r="I16" s="60"/>
      <c r="J16" s="60"/>
      <c r="K16" s="60"/>
      <c r="L16" s="60"/>
      <c r="M16" s="60"/>
      <c r="N16" s="60"/>
      <c r="O16" s="60"/>
      <c r="P16" s="60"/>
      <c r="Q16" s="60"/>
    </row>
    <row r="17" spans="1:17" x14ac:dyDescent="0.45">
      <c r="A17" s="60"/>
      <c r="B17" s="60"/>
      <c r="C17" s="60"/>
      <c r="D17" s="60"/>
      <c r="E17" s="60"/>
      <c r="F17" s="60"/>
      <c r="G17" s="60"/>
      <c r="H17" s="60"/>
      <c r="I17" s="60"/>
      <c r="J17" s="60"/>
      <c r="K17" s="60"/>
      <c r="L17" s="60"/>
      <c r="M17" s="60"/>
      <c r="N17" s="60"/>
      <c r="O17" s="60"/>
      <c r="P17" s="60"/>
      <c r="Q17" s="60"/>
    </row>
    <row r="18" spans="1:17" x14ac:dyDescent="0.45">
      <c r="A18" s="60"/>
      <c r="B18" s="60"/>
      <c r="C18" s="60"/>
      <c r="D18" s="60"/>
      <c r="E18" s="60"/>
      <c r="F18" s="60"/>
      <c r="G18" s="60"/>
      <c r="H18" s="60"/>
      <c r="I18" s="60"/>
      <c r="J18" s="60"/>
      <c r="K18" s="60"/>
      <c r="L18" s="60"/>
      <c r="M18" s="60"/>
      <c r="N18" s="60"/>
      <c r="O18" s="60"/>
      <c r="P18" s="60"/>
      <c r="Q18" s="60"/>
    </row>
    <row r="19" spans="1:17" x14ac:dyDescent="0.45">
      <c r="A19" s="60"/>
      <c r="B19" s="60"/>
      <c r="C19" s="60"/>
      <c r="D19" s="60"/>
      <c r="E19" s="60"/>
      <c r="F19" s="60"/>
      <c r="G19" s="60"/>
      <c r="H19" s="60"/>
      <c r="I19" s="60"/>
      <c r="J19" s="60"/>
      <c r="K19" s="60"/>
      <c r="L19" s="60"/>
      <c r="M19" s="60"/>
      <c r="N19" s="60"/>
      <c r="O19" s="60"/>
      <c r="P19" s="60"/>
      <c r="Q19" s="60"/>
    </row>
    <row r="20" spans="1:17" x14ac:dyDescent="0.45">
      <c r="A20" s="60"/>
      <c r="B20" s="60"/>
      <c r="C20" s="60"/>
      <c r="D20" s="60"/>
      <c r="E20" s="60"/>
      <c r="F20" s="60"/>
      <c r="G20" s="60"/>
      <c r="H20" s="60"/>
      <c r="I20" s="60"/>
      <c r="J20" s="60"/>
      <c r="K20" s="60"/>
      <c r="L20" s="60"/>
      <c r="M20" s="60"/>
      <c r="N20" s="60"/>
      <c r="O20" s="60"/>
      <c r="P20" s="60"/>
      <c r="Q20" s="60"/>
    </row>
    <row r="21" spans="1:17" x14ac:dyDescent="0.45">
      <c r="A21" s="60"/>
      <c r="B21" s="60"/>
      <c r="C21" s="60"/>
      <c r="D21" s="60"/>
      <c r="E21" s="60"/>
      <c r="F21" s="60"/>
      <c r="G21" s="60"/>
      <c r="H21" s="60"/>
      <c r="I21" s="60"/>
      <c r="J21" s="60"/>
      <c r="K21" s="60"/>
      <c r="L21" s="60"/>
      <c r="M21" s="60"/>
      <c r="N21" s="60"/>
      <c r="O21" s="60"/>
      <c r="P21" s="60"/>
      <c r="Q21" s="60"/>
    </row>
    <row r="22" spans="1:17" x14ac:dyDescent="0.45">
      <c r="A22" s="60"/>
      <c r="B22" s="60"/>
      <c r="C22" s="60"/>
      <c r="D22" s="60"/>
      <c r="E22" s="60"/>
      <c r="F22" s="60"/>
      <c r="G22" s="60"/>
      <c r="H22" s="60"/>
      <c r="I22" s="60"/>
      <c r="J22" s="60"/>
      <c r="K22" s="60"/>
      <c r="L22" s="60"/>
      <c r="M22" s="60"/>
      <c r="N22" s="60"/>
      <c r="O22" s="60"/>
      <c r="P22" s="60"/>
      <c r="Q22" s="60"/>
    </row>
    <row r="23" spans="1:17" x14ac:dyDescent="0.45">
      <c r="A23" s="60"/>
      <c r="B23" s="60"/>
      <c r="C23" s="60"/>
      <c r="D23" s="60"/>
      <c r="E23" s="60"/>
      <c r="F23" s="60"/>
      <c r="G23" s="60"/>
      <c r="H23" s="60"/>
      <c r="I23" s="60"/>
      <c r="J23" s="60"/>
      <c r="K23" s="60"/>
      <c r="L23" s="60"/>
      <c r="M23" s="60"/>
      <c r="N23" s="60"/>
      <c r="O23" s="60"/>
      <c r="P23" s="60"/>
      <c r="Q23" s="60"/>
    </row>
    <row r="24" spans="1:17" x14ac:dyDescent="0.45">
      <c r="A24" s="60"/>
      <c r="B24" s="60"/>
      <c r="C24" s="60"/>
      <c r="D24" s="60"/>
      <c r="E24" s="60"/>
      <c r="F24" s="60"/>
      <c r="G24" s="60"/>
      <c r="H24" s="60"/>
      <c r="I24" s="60"/>
      <c r="J24" s="60"/>
      <c r="K24" s="60"/>
      <c r="L24" s="60"/>
      <c r="M24" s="60"/>
      <c r="N24" s="60"/>
      <c r="O24" s="60"/>
      <c r="P24" s="60"/>
      <c r="Q24" s="60"/>
    </row>
    <row r="25" spans="1:17" x14ac:dyDescent="0.45">
      <c r="A25" s="60"/>
      <c r="B25" s="60"/>
      <c r="C25" s="60"/>
      <c r="D25" s="60"/>
      <c r="E25" s="60"/>
      <c r="F25" s="60"/>
      <c r="G25" s="60"/>
      <c r="H25" s="60"/>
      <c r="I25" s="60"/>
      <c r="J25" s="60"/>
      <c r="K25" s="60"/>
      <c r="L25" s="60"/>
      <c r="M25" s="60"/>
      <c r="N25" s="60"/>
      <c r="O25" s="60"/>
      <c r="P25" s="60"/>
      <c r="Q25" s="60"/>
    </row>
    <row r="26" spans="1:17" x14ac:dyDescent="0.45">
      <c r="A26" s="60"/>
      <c r="B26" s="60"/>
      <c r="C26" s="60"/>
      <c r="D26" s="60"/>
      <c r="E26" s="60"/>
      <c r="F26" s="60"/>
      <c r="G26" s="60"/>
      <c r="H26" s="60"/>
      <c r="I26" s="60"/>
      <c r="J26" s="60"/>
      <c r="K26" s="60"/>
      <c r="L26" s="60"/>
      <c r="M26" s="60"/>
      <c r="N26" s="60"/>
      <c r="O26" s="60"/>
      <c r="P26" s="60"/>
      <c r="Q26" s="60"/>
    </row>
    <row r="27" spans="1:17" x14ac:dyDescent="0.45">
      <c r="A27" s="60"/>
      <c r="B27" s="60"/>
      <c r="C27" s="60"/>
      <c r="D27" s="60"/>
      <c r="E27" s="60"/>
      <c r="F27" s="60"/>
      <c r="G27" s="60"/>
      <c r="H27" s="60"/>
      <c r="I27" s="60"/>
      <c r="J27" s="60"/>
      <c r="K27" s="60"/>
      <c r="L27" s="60"/>
      <c r="M27" s="60"/>
      <c r="N27" s="60"/>
      <c r="O27" s="60"/>
      <c r="P27" s="60"/>
      <c r="Q27" s="60"/>
    </row>
    <row r="28" spans="1:17" x14ac:dyDescent="0.45">
      <c r="A28" s="60"/>
      <c r="B28" s="60"/>
      <c r="C28" s="60"/>
      <c r="D28" s="60"/>
      <c r="E28" s="60"/>
      <c r="F28" s="60"/>
      <c r="G28" s="60"/>
      <c r="H28" s="60"/>
      <c r="I28" s="60"/>
      <c r="J28" s="60"/>
      <c r="K28" s="60"/>
      <c r="L28" s="60"/>
      <c r="M28" s="60"/>
      <c r="N28" s="60"/>
      <c r="O28" s="60"/>
      <c r="P28" s="60"/>
      <c r="Q28" s="60"/>
    </row>
    <row r="29" spans="1:17" x14ac:dyDescent="0.45">
      <c r="A29" s="60"/>
      <c r="B29" s="60"/>
      <c r="C29" s="60"/>
      <c r="D29" s="60"/>
      <c r="E29" s="60"/>
      <c r="F29" s="60"/>
      <c r="G29" s="60"/>
      <c r="H29" s="60"/>
      <c r="I29" s="60"/>
      <c r="J29" s="60"/>
      <c r="K29" s="60"/>
      <c r="L29" s="60"/>
      <c r="M29" s="60"/>
      <c r="N29" s="60"/>
      <c r="O29" s="60"/>
      <c r="P29" s="60"/>
      <c r="Q29" s="60"/>
    </row>
    <row r="30" spans="1:17" x14ac:dyDescent="0.45">
      <c r="A30" s="60"/>
      <c r="B30" s="60"/>
      <c r="C30" s="60"/>
      <c r="D30" s="60"/>
      <c r="E30" s="60"/>
      <c r="F30" s="60"/>
      <c r="G30" s="60"/>
      <c r="H30" s="60"/>
      <c r="I30" s="60"/>
      <c r="J30" s="60"/>
      <c r="K30" s="60"/>
      <c r="L30" s="60"/>
      <c r="M30" s="60"/>
      <c r="N30" s="60"/>
      <c r="O30" s="60"/>
      <c r="P30" s="60"/>
      <c r="Q30" s="60"/>
    </row>
    <row r="31" spans="1:17" x14ac:dyDescent="0.45">
      <c r="A31" s="60"/>
      <c r="B31" s="60"/>
      <c r="C31" s="60"/>
      <c r="D31" s="60"/>
      <c r="E31" s="60"/>
      <c r="F31" s="60"/>
      <c r="G31" s="60"/>
      <c r="H31" s="60"/>
      <c r="I31" s="60"/>
      <c r="J31" s="60"/>
      <c r="K31" s="60"/>
      <c r="L31" s="60"/>
      <c r="M31" s="60"/>
      <c r="N31" s="60"/>
      <c r="O31" s="60"/>
      <c r="P31" s="60"/>
      <c r="Q31" s="60"/>
    </row>
    <row r="32" spans="1:17" x14ac:dyDescent="0.45">
      <c r="A32" s="60"/>
      <c r="B32" s="60"/>
      <c r="C32" s="60"/>
      <c r="D32" s="60"/>
      <c r="E32" s="60"/>
      <c r="F32" s="60"/>
      <c r="G32" s="60"/>
      <c r="H32" s="60"/>
      <c r="I32" s="60"/>
      <c r="J32" s="60"/>
      <c r="K32" s="60"/>
      <c r="L32" s="60"/>
      <c r="M32" s="60"/>
      <c r="N32" s="60"/>
      <c r="O32" s="60"/>
      <c r="P32" s="60"/>
      <c r="Q32" s="60"/>
    </row>
    <row r="33" spans="1:17" x14ac:dyDescent="0.45">
      <c r="A33" s="60"/>
      <c r="B33" s="60"/>
      <c r="C33" s="60"/>
      <c r="D33" s="60"/>
      <c r="E33" s="60"/>
      <c r="F33" s="60"/>
      <c r="G33" s="60"/>
      <c r="H33" s="60"/>
      <c r="I33" s="60"/>
      <c r="J33" s="60"/>
      <c r="K33" s="60"/>
      <c r="L33" s="60"/>
      <c r="M33" s="60"/>
      <c r="N33" s="60"/>
      <c r="O33" s="60"/>
      <c r="P33" s="60"/>
      <c r="Q33" s="60"/>
    </row>
    <row r="34" spans="1:17" x14ac:dyDescent="0.45">
      <c r="A34" s="60"/>
      <c r="B34" s="60"/>
      <c r="C34" s="60"/>
      <c r="D34" s="60"/>
      <c r="E34" s="60"/>
      <c r="F34" s="60"/>
      <c r="G34" s="60"/>
      <c r="H34" s="60"/>
      <c r="I34" s="60"/>
      <c r="J34" s="60"/>
      <c r="K34" s="60"/>
      <c r="L34" s="60"/>
      <c r="M34" s="60"/>
      <c r="N34" s="60"/>
      <c r="O34" s="60"/>
      <c r="P34" s="60"/>
      <c r="Q34" s="60"/>
    </row>
    <row r="35" spans="1:17" x14ac:dyDescent="0.45">
      <c r="A35" s="60"/>
      <c r="B35" s="60"/>
      <c r="C35" s="60"/>
      <c r="D35" s="60"/>
      <c r="E35" s="60"/>
      <c r="F35" s="60"/>
      <c r="G35" s="60"/>
      <c r="H35" s="60"/>
      <c r="I35" s="60"/>
      <c r="J35" s="60"/>
      <c r="K35" s="60"/>
      <c r="L35" s="60"/>
      <c r="M35" s="60"/>
      <c r="N35" s="60"/>
      <c r="O35" s="60"/>
      <c r="P35" s="60"/>
      <c r="Q35" s="60"/>
    </row>
    <row r="36" spans="1:17" x14ac:dyDescent="0.45">
      <c r="A36" s="60"/>
      <c r="B36" s="60"/>
      <c r="C36" s="60"/>
      <c r="D36" s="60"/>
      <c r="E36" s="60"/>
      <c r="F36" s="60"/>
      <c r="G36" s="60"/>
      <c r="H36" s="60"/>
      <c r="I36" s="60"/>
      <c r="J36" s="60"/>
      <c r="K36" s="60"/>
      <c r="L36" s="60"/>
      <c r="M36" s="60"/>
      <c r="N36" s="60"/>
      <c r="O36" s="60"/>
      <c r="P36" s="60"/>
      <c r="Q36" s="60"/>
    </row>
    <row r="37" spans="1:17" x14ac:dyDescent="0.45">
      <c r="A37" s="60"/>
      <c r="B37" s="60"/>
      <c r="C37" s="60"/>
      <c r="D37" s="60"/>
      <c r="E37" s="60"/>
      <c r="F37" s="60"/>
      <c r="G37" s="60"/>
      <c r="H37" s="60"/>
      <c r="I37" s="60"/>
      <c r="J37" s="60"/>
      <c r="K37" s="60"/>
      <c r="L37" s="60"/>
      <c r="M37" s="60"/>
      <c r="N37" s="60"/>
      <c r="O37" s="60"/>
      <c r="P37" s="60"/>
      <c r="Q37" s="60"/>
    </row>
    <row r="38" spans="1:17" x14ac:dyDescent="0.45">
      <c r="A38" s="60"/>
      <c r="B38" s="60"/>
      <c r="C38" s="60"/>
      <c r="D38" s="60"/>
      <c r="E38" s="60"/>
      <c r="F38" s="60"/>
      <c r="G38" s="60"/>
      <c r="H38" s="60"/>
      <c r="I38" s="60"/>
      <c r="J38" s="60"/>
      <c r="K38" s="60"/>
      <c r="L38" s="60"/>
      <c r="M38" s="60"/>
      <c r="N38" s="60"/>
      <c r="O38" s="60"/>
      <c r="P38" s="60"/>
      <c r="Q38" s="60"/>
    </row>
    <row r="39" spans="1:17" x14ac:dyDescent="0.45">
      <c r="A39" s="60"/>
      <c r="B39" s="60"/>
      <c r="C39" s="60"/>
      <c r="D39" s="60"/>
      <c r="E39" s="60"/>
      <c r="F39" s="60"/>
      <c r="G39" s="60"/>
      <c r="H39" s="60"/>
      <c r="I39" s="60"/>
      <c r="J39" s="60"/>
      <c r="K39" s="60"/>
      <c r="L39" s="60"/>
      <c r="M39" s="60"/>
      <c r="N39" s="60"/>
      <c r="O39" s="60"/>
      <c r="P39" s="60"/>
      <c r="Q39" s="60"/>
    </row>
    <row r="40" spans="1:17" x14ac:dyDescent="0.45">
      <c r="A40" s="60"/>
      <c r="B40" s="60"/>
      <c r="C40" s="60"/>
      <c r="D40" s="60"/>
      <c r="E40" s="60"/>
      <c r="F40" s="60"/>
      <c r="G40" s="60"/>
      <c r="H40" s="60"/>
      <c r="I40" s="60"/>
      <c r="J40" s="60"/>
      <c r="K40" s="60"/>
      <c r="L40" s="60"/>
      <c r="M40" s="60"/>
      <c r="N40" s="60"/>
      <c r="O40" s="60"/>
      <c r="P40" s="60"/>
      <c r="Q40" s="60"/>
    </row>
    <row r="41" spans="1:17" x14ac:dyDescent="0.45">
      <c r="A41" s="60"/>
      <c r="B41" s="60"/>
      <c r="C41" s="60"/>
      <c r="D41" s="60"/>
      <c r="E41" s="60"/>
      <c r="F41" s="60"/>
      <c r="G41" s="60"/>
      <c r="H41" s="60"/>
      <c r="I41" s="60"/>
      <c r="J41" s="60"/>
      <c r="K41" s="60"/>
      <c r="L41" s="60"/>
      <c r="M41" s="60"/>
      <c r="N41" s="60"/>
      <c r="O41" s="60"/>
      <c r="P41" s="60"/>
      <c r="Q41" s="60"/>
    </row>
    <row r="42" spans="1:17" x14ac:dyDescent="0.45">
      <c r="A42" s="60"/>
      <c r="B42" s="60"/>
      <c r="C42" s="60"/>
      <c r="D42" s="60"/>
      <c r="E42" s="60"/>
      <c r="F42" s="60"/>
      <c r="G42" s="60"/>
      <c r="H42" s="60"/>
      <c r="I42" s="60"/>
      <c r="J42" s="60"/>
      <c r="K42" s="60"/>
      <c r="L42" s="60"/>
      <c r="M42" s="60"/>
      <c r="N42" s="60"/>
      <c r="O42" s="60"/>
      <c r="P42" s="60"/>
      <c r="Q42" s="60"/>
    </row>
    <row r="43" spans="1:17" x14ac:dyDescent="0.45">
      <c r="A43" s="60"/>
      <c r="B43" s="60"/>
      <c r="C43" s="60"/>
      <c r="D43" s="60"/>
      <c r="E43" s="60"/>
      <c r="F43" s="60"/>
      <c r="G43" s="60"/>
      <c r="H43" s="60"/>
      <c r="I43" s="60"/>
      <c r="J43" s="60"/>
      <c r="K43" s="60"/>
      <c r="L43" s="60"/>
      <c r="M43" s="60"/>
      <c r="N43" s="60"/>
      <c r="O43" s="60"/>
      <c r="P43" s="60"/>
      <c r="Q43" s="60"/>
    </row>
    <row r="44" spans="1:17" x14ac:dyDescent="0.45">
      <c r="A44" s="60"/>
      <c r="B44" s="60"/>
      <c r="C44" s="60"/>
      <c r="D44" s="60"/>
      <c r="E44" s="60"/>
      <c r="F44" s="60"/>
      <c r="G44" s="60"/>
      <c r="H44" s="60"/>
      <c r="I44" s="60"/>
      <c r="J44" s="60"/>
      <c r="K44" s="60"/>
      <c r="L44" s="60"/>
      <c r="M44" s="60"/>
      <c r="N44" s="60"/>
      <c r="O44" s="60"/>
      <c r="P44" s="60"/>
      <c r="Q44" s="60"/>
    </row>
    <row r="45" spans="1:17" x14ac:dyDescent="0.45">
      <c r="A45" s="60"/>
      <c r="B45" s="60"/>
      <c r="C45" s="60"/>
      <c r="D45" s="60"/>
      <c r="E45" s="60"/>
      <c r="F45" s="60"/>
      <c r="G45" s="60"/>
      <c r="H45" s="60"/>
      <c r="I45" s="60"/>
      <c r="J45" s="60"/>
      <c r="K45" s="60"/>
      <c r="L45" s="60"/>
      <c r="M45" s="60"/>
      <c r="N45" s="60"/>
      <c r="O45" s="60"/>
      <c r="P45" s="60"/>
      <c r="Q45" s="60"/>
    </row>
    <row r="46" spans="1:17" x14ac:dyDescent="0.45">
      <c r="A46" s="60"/>
      <c r="B46" s="60"/>
      <c r="C46" s="60"/>
      <c r="D46" s="60"/>
      <c r="E46" s="60"/>
      <c r="F46" s="60"/>
      <c r="G46" s="60"/>
      <c r="H46" s="60"/>
      <c r="I46" s="60"/>
      <c r="J46" s="60"/>
      <c r="K46" s="60"/>
      <c r="L46" s="60"/>
      <c r="M46" s="60"/>
      <c r="N46" s="60"/>
      <c r="O46" s="60"/>
      <c r="P46" s="60"/>
      <c r="Q46" s="60"/>
    </row>
    <row r="47" spans="1:17" x14ac:dyDescent="0.45">
      <c r="A47" s="60"/>
      <c r="B47" s="60"/>
      <c r="C47" s="60"/>
      <c r="D47" s="60"/>
      <c r="E47" s="60"/>
      <c r="F47" s="60"/>
      <c r="G47" s="60"/>
      <c r="H47" s="60"/>
      <c r="I47" s="60"/>
      <c r="J47" s="60"/>
      <c r="K47" s="60"/>
      <c r="L47" s="60"/>
      <c r="M47" s="60"/>
      <c r="N47" s="60"/>
      <c r="O47" s="60"/>
      <c r="P47" s="60"/>
      <c r="Q47" s="60"/>
    </row>
    <row r="48" spans="1:17" x14ac:dyDescent="0.45">
      <c r="A48" s="60"/>
      <c r="B48" s="60"/>
      <c r="C48" s="60"/>
      <c r="D48" s="60"/>
      <c r="E48" s="60"/>
      <c r="F48" s="60"/>
      <c r="G48" s="60"/>
      <c r="H48" s="60"/>
      <c r="I48" s="60"/>
      <c r="J48" s="60"/>
      <c r="K48" s="60"/>
      <c r="L48" s="60"/>
      <c r="M48" s="60"/>
      <c r="N48" s="60"/>
      <c r="O48" s="60"/>
      <c r="P48" s="60"/>
      <c r="Q48" s="60"/>
    </row>
    <row r="49" spans="1:17" x14ac:dyDescent="0.45">
      <c r="A49" s="60"/>
      <c r="B49" s="60"/>
      <c r="C49" s="60"/>
      <c r="D49" s="60"/>
      <c r="E49" s="60"/>
      <c r="F49" s="60"/>
      <c r="G49" s="60"/>
      <c r="H49" s="60"/>
      <c r="I49" s="60"/>
      <c r="J49" s="60"/>
      <c r="K49" s="60"/>
      <c r="L49" s="60"/>
      <c r="M49" s="60"/>
      <c r="N49" s="60"/>
      <c r="O49" s="60"/>
      <c r="P49" s="60"/>
      <c r="Q49" s="60"/>
    </row>
    <row r="50" spans="1:17" x14ac:dyDescent="0.45">
      <c r="A50" s="60"/>
      <c r="B50" s="60"/>
      <c r="C50" s="60"/>
      <c r="D50" s="60"/>
      <c r="E50" s="60"/>
      <c r="F50" s="60"/>
      <c r="G50" s="60"/>
      <c r="H50" s="60"/>
      <c r="I50" s="60"/>
      <c r="J50" s="60"/>
      <c r="K50" s="60"/>
      <c r="L50" s="60"/>
      <c r="M50" s="60"/>
      <c r="N50" s="60"/>
      <c r="O50" s="60"/>
      <c r="P50" s="60"/>
      <c r="Q50" s="60"/>
    </row>
    <row r="51" spans="1:17" x14ac:dyDescent="0.45">
      <c r="A51" s="60"/>
      <c r="B51" s="60"/>
      <c r="C51" s="60"/>
      <c r="D51" s="60"/>
      <c r="E51" s="60"/>
      <c r="F51" s="60"/>
      <c r="G51" s="60"/>
      <c r="H51" s="60"/>
      <c r="I51" s="60"/>
      <c r="J51" s="60"/>
      <c r="K51" s="60"/>
      <c r="L51" s="60"/>
      <c r="M51" s="60"/>
      <c r="N51" s="60"/>
      <c r="O51" s="60"/>
      <c r="P51" s="60"/>
      <c r="Q51" s="60"/>
    </row>
    <row r="52" spans="1:17" x14ac:dyDescent="0.45">
      <c r="A52" s="60"/>
      <c r="B52" s="60"/>
      <c r="C52" s="60"/>
      <c r="D52" s="60"/>
      <c r="E52" s="60"/>
      <c r="F52" s="60"/>
      <c r="G52" s="60"/>
      <c r="H52" s="60"/>
      <c r="I52" s="60"/>
      <c r="J52" s="60"/>
      <c r="K52" s="60"/>
      <c r="L52" s="60"/>
      <c r="M52" s="60"/>
      <c r="N52" s="60"/>
      <c r="O52" s="60"/>
      <c r="P52" s="60"/>
      <c r="Q52" s="60"/>
    </row>
    <row r="53" spans="1:17" x14ac:dyDescent="0.45">
      <c r="A53" s="60"/>
      <c r="B53" s="60"/>
      <c r="C53" s="60"/>
      <c r="D53" s="60"/>
      <c r="E53" s="60"/>
      <c r="F53" s="60"/>
      <c r="G53" s="60"/>
      <c r="H53" s="60"/>
      <c r="I53" s="60"/>
      <c r="J53" s="60"/>
      <c r="K53" s="60"/>
      <c r="L53" s="60"/>
      <c r="M53" s="60"/>
      <c r="N53" s="60"/>
      <c r="O53" s="60"/>
      <c r="P53" s="60"/>
      <c r="Q53" s="60"/>
    </row>
    <row r="54" spans="1:17" x14ac:dyDescent="0.45">
      <c r="A54" s="60"/>
      <c r="B54" s="60"/>
      <c r="C54" s="60"/>
      <c r="D54" s="60"/>
      <c r="E54" s="60"/>
      <c r="F54" s="60"/>
      <c r="G54" s="60"/>
      <c r="H54" s="60"/>
      <c r="I54" s="60"/>
      <c r="J54" s="60"/>
      <c r="K54" s="60"/>
      <c r="L54" s="60"/>
      <c r="M54" s="60"/>
      <c r="N54" s="60"/>
      <c r="O54" s="60"/>
      <c r="P54" s="60"/>
      <c r="Q54" s="60"/>
    </row>
    <row r="55" spans="1:17" x14ac:dyDescent="0.45">
      <c r="A55" s="60"/>
      <c r="B55" s="60"/>
      <c r="C55" s="60"/>
      <c r="D55" s="60"/>
      <c r="E55" s="60"/>
      <c r="F55" s="60"/>
      <c r="G55" s="60"/>
      <c r="H55" s="60"/>
      <c r="I55" s="60"/>
      <c r="J55" s="60"/>
      <c r="K55" s="60"/>
      <c r="L55" s="60"/>
      <c r="M55" s="60"/>
      <c r="N55" s="60"/>
      <c r="O55" s="60"/>
      <c r="P55" s="60"/>
      <c r="Q55" s="60"/>
    </row>
    <row r="56" spans="1:17" x14ac:dyDescent="0.45">
      <c r="A56" s="60"/>
      <c r="B56" s="60"/>
      <c r="C56" s="60"/>
      <c r="D56" s="60"/>
      <c r="E56" s="60"/>
      <c r="F56" s="60"/>
      <c r="G56" s="60"/>
      <c r="H56" s="60"/>
      <c r="I56" s="60"/>
      <c r="J56" s="60"/>
      <c r="K56" s="60"/>
      <c r="L56" s="60"/>
      <c r="M56" s="60"/>
      <c r="N56" s="60"/>
      <c r="O56" s="60"/>
      <c r="P56" s="60"/>
      <c r="Q56" s="60"/>
    </row>
    <row r="57" spans="1:17" x14ac:dyDescent="0.45">
      <c r="A57" s="60"/>
      <c r="B57" s="60"/>
      <c r="C57" s="60"/>
      <c r="D57" s="60"/>
      <c r="E57" s="60"/>
      <c r="F57" s="60"/>
      <c r="G57" s="60"/>
      <c r="H57" s="60"/>
      <c r="I57" s="60"/>
      <c r="J57" s="60"/>
      <c r="K57" s="60"/>
      <c r="L57" s="60"/>
      <c r="M57" s="60"/>
      <c r="N57" s="60"/>
      <c r="O57" s="60"/>
      <c r="P57" s="60"/>
      <c r="Q57" s="60"/>
    </row>
    <row r="58" spans="1:17" x14ac:dyDescent="0.45">
      <c r="A58" s="60"/>
      <c r="B58" s="60"/>
      <c r="C58" s="60"/>
      <c r="D58" s="60"/>
      <c r="E58" s="60"/>
      <c r="F58" s="60"/>
      <c r="G58" s="60"/>
      <c r="H58" s="60"/>
      <c r="I58" s="60"/>
      <c r="J58" s="60"/>
      <c r="K58" s="60"/>
      <c r="L58" s="60"/>
      <c r="M58" s="60"/>
      <c r="N58" s="60"/>
      <c r="O58" s="60"/>
      <c r="P58" s="60"/>
      <c r="Q58" s="60"/>
    </row>
    <row r="59" spans="1:17" x14ac:dyDescent="0.45">
      <c r="A59" s="60"/>
      <c r="B59" s="60"/>
      <c r="C59" s="60"/>
      <c r="D59" s="60"/>
      <c r="E59" s="60"/>
      <c r="F59" s="60"/>
      <c r="G59" s="60"/>
      <c r="H59" s="60"/>
      <c r="I59" s="60"/>
      <c r="J59" s="60"/>
      <c r="K59" s="60"/>
      <c r="L59" s="60"/>
      <c r="M59" s="60"/>
      <c r="N59" s="60"/>
      <c r="O59" s="60"/>
      <c r="P59" s="60"/>
      <c r="Q59" s="60"/>
    </row>
    <row r="60" spans="1:17" x14ac:dyDescent="0.45">
      <c r="A60" s="60"/>
      <c r="B60" s="60"/>
      <c r="C60" s="60"/>
      <c r="D60" s="60"/>
      <c r="E60" s="60"/>
      <c r="F60" s="60"/>
      <c r="G60" s="60"/>
      <c r="H60" s="60"/>
      <c r="I60" s="60"/>
      <c r="J60" s="60"/>
      <c r="K60" s="60"/>
      <c r="L60" s="60"/>
      <c r="M60" s="60"/>
      <c r="N60" s="60"/>
      <c r="O60" s="60"/>
      <c r="P60" s="60"/>
      <c r="Q60" s="60"/>
    </row>
    <row r="61" spans="1:17" x14ac:dyDescent="0.45">
      <c r="A61" s="60"/>
      <c r="B61" s="60"/>
      <c r="C61" s="60"/>
      <c r="D61" s="60"/>
      <c r="E61" s="60"/>
      <c r="F61" s="60"/>
      <c r="G61" s="60"/>
      <c r="H61" s="60"/>
      <c r="I61" s="60"/>
      <c r="J61" s="60"/>
      <c r="K61" s="60"/>
      <c r="L61" s="60"/>
      <c r="M61" s="60"/>
      <c r="N61" s="60"/>
      <c r="O61" s="60"/>
      <c r="P61" s="60"/>
      <c r="Q61" s="60"/>
    </row>
  </sheetData>
  <sheetProtection algorithmName="SHA-512" hashValue="+Y5ulW6St0ob0tOZCWvALPYXMHVyMYiBWqw0oYn7e26KDTtOuvbRv56RRH0h7sP5vqKAPVP6deNbDPShA0KGpg==" saltValue="KPiwwEpJKJZM4p4CzmBKKw==" spinCount="100000" sheet="1" scenarios="1"/>
  <mergeCells count="18">
    <mergeCell ref="R11:AD12"/>
    <mergeCell ref="R13:AD14"/>
    <mergeCell ref="B8:C8"/>
    <mergeCell ref="E8:H8"/>
    <mergeCell ref="J8:K8"/>
    <mergeCell ref="R8:AD8"/>
    <mergeCell ref="J9:K9"/>
    <mergeCell ref="R9:AD10"/>
    <mergeCell ref="J10:K10"/>
    <mergeCell ref="B2:E4"/>
    <mergeCell ref="G2:N4"/>
    <mergeCell ref="R5:AD5"/>
    <mergeCell ref="E6:H6"/>
    <mergeCell ref="J6:K6"/>
    <mergeCell ref="R6:AD7"/>
    <mergeCell ref="B7:C7"/>
    <mergeCell ref="E7:H7"/>
    <mergeCell ref="J7:K7"/>
  </mergeCells>
  <dataValidations count="3">
    <dataValidation type="list" allowBlank="1" showInputMessage="1" showErrorMessage="1" sqref="J7:J10" xr:uid="{00000000-0002-0000-0200-000000000000}">
      <formula1>Race</formula1>
    </dataValidation>
    <dataValidation type="list" allowBlank="1" showInputMessage="1" showErrorMessage="1" sqref="E7" xr:uid="{00000000-0002-0000-0200-000001000000}">
      <formula1>Classification</formula1>
    </dataValidation>
    <dataValidation type="list" allowBlank="1" showInputMessage="1" showErrorMessage="1" sqref="E8:H8" xr:uid="{00000000-0002-0000-0200-000002000000}">
      <formula1>DemographicFull</formula1>
    </dataValidation>
  </dataValidations>
  <pageMargins left="0.5" right="0.5" top="0.5" bottom="0.5" header="0.3" footer="0.3"/>
  <pageSetup orientation="landscape" horizontalDpi="1200" verticalDpi="1200" r:id="rId1"/>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AO42"/>
  <sheetViews>
    <sheetView zoomScaleNormal="100" workbookViewId="0">
      <selection activeCell="B2" sqref="B2:E4"/>
    </sheetView>
  </sheetViews>
  <sheetFormatPr defaultColWidth="9.1328125" defaultRowHeight="14.25" x14ac:dyDescent="0.45"/>
  <cols>
    <col min="1" max="1" width="2.73046875" style="4" customWidth="1"/>
    <col min="2" max="2" width="9.1328125" style="4"/>
    <col min="3" max="3" width="8.265625" style="4" customWidth="1"/>
    <col min="4" max="4" width="4.1328125" style="4" customWidth="1"/>
    <col min="5" max="6" width="9.1328125" style="4"/>
    <col min="7" max="7" width="12.73046875" style="4" customWidth="1"/>
    <col min="8" max="8" width="9.1328125" style="4"/>
    <col min="9" max="9" width="12.73046875" style="4" customWidth="1"/>
    <col min="10" max="10" width="9.1328125" style="4"/>
    <col min="11" max="11" width="14.73046875" style="4" customWidth="1"/>
    <col min="12" max="12" width="9.1328125" style="4"/>
    <col min="13" max="13" width="14.73046875" style="4" customWidth="1"/>
    <col min="14" max="14" width="2.73046875" style="4" customWidth="1"/>
    <col min="15" max="18" width="9.1328125" style="4"/>
    <col min="19" max="20" width="9.1328125" style="4" customWidth="1"/>
    <col min="21" max="22" width="9.1328125" style="4"/>
    <col min="23" max="23" width="9.1328125" style="4" customWidth="1"/>
    <col min="24" max="24" width="9.1328125" style="4"/>
    <col min="25" max="25" width="9.1328125" style="4" customWidth="1"/>
    <col min="26" max="26" width="9.1328125" style="4"/>
    <col min="27" max="27" width="15.73046875" style="4" customWidth="1"/>
    <col min="28" max="28" width="9.1328125" style="4"/>
    <col min="29" max="29" width="15.73046875" style="4" customWidth="1"/>
    <col min="30" max="16384" width="9.1328125" style="4"/>
  </cols>
  <sheetData>
    <row r="1" spans="1:27" ht="14.65" thickBot="1" x14ac:dyDescent="0.5">
      <c r="A1" s="60"/>
      <c r="B1" s="60"/>
      <c r="C1" s="60"/>
      <c r="D1" s="60"/>
      <c r="E1" s="60"/>
      <c r="F1" s="60"/>
      <c r="G1" s="60"/>
      <c r="H1" s="60"/>
      <c r="I1" s="60"/>
      <c r="J1" s="60"/>
      <c r="K1" s="60"/>
      <c r="L1" s="60"/>
      <c r="M1" s="60"/>
      <c r="N1" s="60"/>
      <c r="O1" s="61"/>
      <c r="P1" s="61"/>
      <c r="Q1" s="61"/>
    </row>
    <row r="2" spans="1:27" ht="15" customHeight="1" x14ac:dyDescent="0.45">
      <c r="A2" s="60"/>
      <c r="B2" s="179" t="s">
        <v>26</v>
      </c>
      <c r="C2" s="180"/>
      <c r="D2" s="180"/>
      <c r="E2" s="181"/>
      <c r="F2" s="60"/>
      <c r="G2" s="221" t="s">
        <v>84</v>
      </c>
      <c r="H2" s="222"/>
      <c r="I2" s="222"/>
      <c r="J2" s="222"/>
      <c r="K2" s="223"/>
      <c r="L2" s="62"/>
      <c r="M2" s="63"/>
      <c r="N2" s="63"/>
      <c r="O2" s="61"/>
      <c r="P2" s="61"/>
      <c r="Q2" s="61"/>
    </row>
    <row r="3" spans="1:27" ht="15" customHeight="1" x14ac:dyDescent="0.45">
      <c r="A3" s="60"/>
      <c r="B3" s="182"/>
      <c r="C3" s="183"/>
      <c r="D3" s="183"/>
      <c r="E3" s="184"/>
      <c r="F3" s="60"/>
      <c r="G3" s="224"/>
      <c r="H3" s="167"/>
      <c r="I3" s="167"/>
      <c r="J3" s="167"/>
      <c r="K3" s="225"/>
      <c r="L3" s="62"/>
      <c r="M3" s="63"/>
      <c r="N3" s="63"/>
      <c r="O3" s="61"/>
      <c r="P3" s="61"/>
      <c r="Q3" s="61"/>
    </row>
    <row r="4" spans="1:27" ht="15" customHeight="1" thickBot="1" x14ac:dyDescent="0.5">
      <c r="A4" s="60"/>
      <c r="B4" s="185"/>
      <c r="C4" s="186"/>
      <c r="D4" s="186"/>
      <c r="E4" s="187"/>
      <c r="F4" s="60"/>
      <c r="G4" s="226"/>
      <c r="H4" s="227"/>
      <c r="I4" s="227"/>
      <c r="J4" s="227"/>
      <c r="K4" s="228"/>
      <c r="L4" s="62"/>
      <c r="M4" s="63"/>
      <c r="N4" s="63"/>
      <c r="O4" s="61"/>
      <c r="P4" s="61"/>
      <c r="Q4" s="61"/>
    </row>
    <row r="5" spans="1:27" x14ac:dyDescent="0.45">
      <c r="A5" s="60"/>
      <c r="B5" s="60"/>
      <c r="C5" s="60"/>
      <c r="D5" s="60"/>
      <c r="E5" s="60"/>
      <c r="F5" s="60"/>
      <c r="G5" s="60"/>
      <c r="H5" s="60"/>
      <c r="I5" s="60"/>
      <c r="J5" s="60"/>
      <c r="K5" s="60"/>
      <c r="L5" s="60"/>
      <c r="M5" s="60"/>
      <c r="N5" s="60"/>
      <c r="O5" s="172" t="s">
        <v>80</v>
      </c>
      <c r="P5" s="173"/>
      <c r="Q5" s="173"/>
      <c r="R5" s="173"/>
      <c r="S5" s="173"/>
      <c r="T5" s="173"/>
      <c r="U5" s="173"/>
      <c r="V5" s="173"/>
      <c r="W5" s="173"/>
      <c r="X5" s="173"/>
      <c r="Y5" s="173"/>
      <c r="Z5" s="173"/>
      <c r="AA5" s="174"/>
    </row>
    <row r="6" spans="1:27" ht="15" customHeight="1" x14ac:dyDescent="0.45">
      <c r="A6" s="60"/>
      <c r="B6" s="60"/>
      <c r="C6" s="60"/>
      <c r="D6" s="60"/>
      <c r="E6" s="177" t="s">
        <v>36</v>
      </c>
      <c r="F6" s="190"/>
      <c r="G6" s="190"/>
      <c r="H6" s="64"/>
      <c r="I6" s="60"/>
      <c r="J6" s="60"/>
      <c r="K6" s="60"/>
      <c r="L6" s="60"/>
      <c r="M6" s="60"/>
      <c r="N6" s="60"/>
      <c r="O6" s="195" t="s">
        <v>75</v>
      </c>
      <c r="P6" s="196"/>
      <c r="Q6" s="196"/>
      <c r="R6" s="196"/>
      <c r="S6" s="196"/>
      <c r="T6" s="196"/>
      <c r="U6" s="196"/>
      <c r="V6" s="196"/>
      <c r="W6" s="196"/>
      <c r="X6" s="196"/>
      <c r="Y6" s="196"/>
      <c r="Z6" s="196"/>
      <c r="AA6" s="197"/>
    </row>
    <row r="7" spans="1:27" x14ac:dyDescent="0.45">
      <c r="A7" s="60"/>
      <c r="B7" s="188" t="s">
        <v>8</v>
      </c>
      <c r="C7" s="189"/>
      <c r="D7" s="60"/>
      <c r="E7" s="175" t="s">
        <v>46</v>
      </c>
      <c r="F7" s="191"/>
      <c r="G7" s="191"/>
      <c r="H7" s="65"/>
      <c r="I7" s="60"/>
      <c r="J7" s="60"/>
      <c r="K7" s="60"/>
      <c r="L7" s="60"/>
      <c r="M7" s="60"/>
      <c r="N7" s="60"/>
      <c r="O7" s="195"/>
      <c r="P7" s="196"/>
      <c r="Q7" s="196"/>
      <c r="R7" s="196"/>
      <c r="S7" s="196"/>
      <c r="T7" s="196"/>
      <c r="U7" s="196"/>
      <c r="V7" s="196"/>
      <c r="W7" s="196"/>
      <c r="X7" s="196"/>
      <c r="Y7" s="196"/>
      <c r="Z7" s="196"/>
      <c r="AA7" s="197"/>
    </row>
    <row r="8" spans="1:27" ht="14.65" thickBot="1" x14ac:dyDescent="0.5">
      <c r="A8" s="60"/>
      <c r="B8" s="188" t="s">
        <v>10</v>
      </c>
      <c r="C8" s="189"/>
      <c r="D8" s="60"/>
      <c r="E8" s="175" t="s">
        <v>11</v>
      </c>
      <c r="F8" s="191"/>
      <c r="G8" s="191"/>
      <c r="H8" s="65"/>
      <c r="I8" s="60"/>
      <c r="J8" s="60"/>
      <c r="K8" s="60"/>
      <c r="L8" s="60"/>
      <c r="M8" s="60"/>
      <c r="N8" s="60"/>
      <c r="O8" s="240" t="s">
        <v>98</v>
      </c>
      <c r="P8" s="241"/>
      <c r="Q8" s="241"/>
      <c r="R8" s="241"/>
      <c r="S8" s="241"/>
      <c r="T8" s="241"/>
      <c r="U8" s="241"/>
      <c r="V8" s="241"/>
      <c r="W8" s="241"/>
      <c r="X8" s="241"/>
      <c r="Y8" s="241"/>
      <c r="Z8" s="241"/>
      <c r="AA8" s="242"/>
    </row>
    <row r="9" spans="1:27" ht="14.65" thickBot="1" x14ac:dyDescent="0.5">
      <c r="A9" s="60"/>
      <c r="B9" s="60"/>
      <c r="C9" s="60"/>
      <c r="D9" s="60"/>
      <c r="E9" s="60"/>
      <c r="F9" s="60"/>
      <c r="G9" s="66"/>
      <c r="H9" s="60"/>
      <c r="I9" s="60"/>
      <c r="J9" s="60"/>
      <c r="K9" s="60"/>
      <c r="L9" s="60"/>
      <c r="M9" s="60"/>
      <c r="N9" s="60"/>
      <c r="O9" s="67"/>
      <c r="P9" s="67"/>
      <c r="Q9" s="67"/>
      <c r="R9" s="67"/>
      <c r="S9" s="67"/>
      <c r="T9" s="67"/>
      <c r="U9" s="67"/>
      <c r="V9" s="67"/>
      <c r="W9" s="67"/>
      <c r="X9" s="67"/>
      <c r="Y9" s="67"/>
      <c r="Z9" s="67"/>
      <c r="AA9" s="67"/>
    </row>
    <row r="10" spans="1:27" x14ac:dyDescent="0.45">
      <c r="A10" s="60"/>
      <c r="B10" s="215" t="s">
        <v>85</v>
      </c>
      <c r="C10" s="216"/>
      <c r="D10" s="216"/>
      <c r="E10" s="213" t="s">
        <v>0</v>
      </c>
      <c r="F10" s="230" t="s">
        <v>86</v>
      </c>
      <c r="G10" s="230"/>
      <c r="H10" s="230"/>
      <c r="I10" s="230"/>
      <c r="J10" s="229" t="s">
        <v>89</v>
      </c>
      <c r="K10" s="230"/>
      <c r="L10" s="230"/>
      <c r="M10" s="231"/>
      <c r="N10" s="60"/>
      <c r="O10" s="247" t="s">
        <v>103</v>
      </c>
      <c r="P10" s="248"/>
      <c r="Q10" s="248"/>
      <c r="R10" s="248"/>
      <c r="S10" s="248"/>
      <c r="T10" s="248"/>
      <c r="U10" s="248"/>
      <c r="V10" s="248"/>
      <c r="W10" s="248"/>
      <c r="X10" s="248"/>
      <c r="Y10" s="248"/>
      <c r="Z10" s="248"/>
      <c r="AA10" s="249"/>
    </row>
    <row r="11" spans="1:27" ht="15" customHeight="1" x14ac:dyDescent="0.45">
      <c r="A11" s="60"/>
      <c r="B11" s="217"/>
      <c r="C11" s="218"/>
      <c r="D11" s="218"/>
      <c r="E11" s="214"/>
      <c r="F11" s="235" t="s">
        <v>87</v>
      </c>
      <c r="G11" s="235"/>
      <c r="H11" s="232" t="s">
        <v>88</v>
      </c>
      <c r="I11" s="235"/>
      <c r="J11" s="234" t="s">
        <v>87</v>
      </c>
      <c r="K11" s="235"/>
      <c r="L11" s="232" t="s">
        <v>88</v>
      </c>
      <c r="M11" s="233"/>
      <c r="N11" s="60"/>
      <c r="O11" s="250" t="s">
        <v>104</v>
      </c>
      <c r="P11" s="251"/>
      <c r="Q11" s="251"/>
      <c r="R11" s="251"/>
      <c r="S11" s="251"/>
      <c r="T11" s="251"/>
      <c r="U11" s="251"/>
      <c r="V11" s="251"/>
      <c r="W11" s="251"/>
      <c r="X11" s="251"/>
      <c r="Y11" s="251"/>
      <c r="Z11" s="251"/>
      <c r="AA11" s="252"/>
    </row>
    <row r="12" spans="1:27" ht="32.25" customHeight="1" thickBot="1" x14ac:dyDescent="0.5">
      <c r="A12" s="60"/>
      <c r="B12" s="219"/>
      <c r="C12" s="220"/>
      <c r="D12" s="220"/>
      <c r="E12" s="68" t="s">
        <v>65</v>
      </c>
      <c r="F12" s="69" t="s">
        <v>65</v>
      </c>
      <c r="G12" s="70" t="s">
        <v>99</v>
      </c>
      <c r="H12" s="71" t="s">
        <v>65</v>
      </c>
      <c r="I12" s="70" t="s">
        <v>99</v>
      </c>
      <c r="J12" s="72" t="s">
        <v>65</v>
      </c>
      <c r="K12" s="70" t="s">
        <v>93</v>
      </c>
      <c r="L12" s="71" t="s">
        <v>65</v>
      </c>
      <c r="M12" s="73" t="s">
        <v>94</v>
      </c>
      <c r="N12" s="60"/>
      <c r="O12" s="250"/>
      <c r="P12" s="251"/>
      <c r="Q12" s="251"/>
      <c r="R12" s="251"/>
      <c r="S12" s="251"/>
      <c r="T12" s="251"/>
      <c r="U12" s="251"/>
      <c r="V12" s="251"/>
      <c r="W12" s="251"/>
      <c r="X12" s="251"/>
      <c r="Y12" s="251"/>
      <c r="Z12" s="251"/>
      <c r="AA12" s="252"/>
    </row>
    <row r="13" spans="1:27" ht="15" customHeight="1" x14ac:dyDescent="0.45">
      <c r="A13" s="60"/>
      <c r="B13" s="209" t="str">
        <f>IF(ISBLANK(HLOOKUP($E$8, GraphControls!$B$16:$F$26, 2, FALSE)), "", HLOOKUP($E$8, GraphControls!$B$16:$F$26, 2, FALSE))</f>
        <v>All Races</v>
      </c>
      <c r="C13" s="210"/>
      <c r="D13" s="256" t="str">
        <f>IF(B13="", "", "#")</f>
        <v>#</v>
      </c>
      <c r="E13" s="262">
        <f>IFERROR(VLOOKUP(CONCATENATE(Diversity!$E$10, " | ", Diversity!$E$7, " | ", Diversity!$B13), WorkingData!$E:$J, 6, FALSE), "")</f>
        <v>0</v>
      </c>
      <c r="F13" s="260">
        <f>IFERROR(VLOOKUP(CONCATENATE(Diversity!$F$10, " ", $F$11, " | ", Diversity!$E$7, " | ", Diversity!$B13), WorkingData!$E:$J, 6, FALSE), "")</f>
        <v>0</v>
      </c>
      <c r="G13" s="245"/>
      <c r="H13" s="258">
        <f>IFERROR(VLOOKUP(CONCATENATE(Diversity!$F$10, " ", $H$11, " | ", Diversity!$E$7, " | ", Diversity!$B13), WorkingData!$E:$J, 6, FALSE), "")</f>
        <v>0</v>
      </c>
      <c r="I13" s="245"/>
      <c r="J13" s="260">
        <f>IFERROR(VLOOKUP(CONCATENATE(Diversity!$F$10, " ", $F$11, ", met credits | ", Diversity!$E$7, " | ", Diversity!$B13), WorkingData!$E:$J, 6, FALSE), "")</f>
        <v>0</v>
      </c>
      <c r="K13" s="245"/>
      <c r="L13" s="258">
        <f>IFERROR(VLOOKUP(CONCATENATE(Diversity!$F$10, " ", $H$11, ", met credits | ", Diversity!$E$7, " | ", Diversity!$B13), WorkingData!$E:$J, 6, FALSE), "")</f>
        <v>0</v>
      </c>
      <c r="M13" s="243"/>
      <c r="N13" s="60"/>
      <c r="O13" s="250"/>
      <c r="P13" s="251"/>
      <c r="Q13" s="251"/>
      <c r="R13" s="251"/>
      <c r="S13" s="251"/>
      <c r="T13" s="251"/>
      <c r="U13" s="251"/>
      <c r="V13" s="251"/>
      <c r="W13" s="251"/>
      <c r="X13" s="251"/>
      <c r="Y13" s="251"/>
      <c r="Z13" s="251"/>
      <c r="AA13" s="252"/>
    </row>
    <row r="14" spans="1:27" ht="15" customHeight="1" x14ac:dyDescent="0.45">
      <c r="A14" s="60"/>
      <c r="B14" s="207"/>
      <c r="C14" s="208"/>
      <c r="D14" s="257"/>
      <c r="E14" s="263"/>
      <c r="F14" s="261"/>
      <c r="G14" s="246"/>
      <c r="H14" s="259"/>
      <c r="I14" s="246"/>
      <c r="J14" s="261"/>
      <c r="K14" s="246"/>
      <c r="L14" s="259"/>
      <c r="M14" s="244"/>
      <c r="N14" s="60"/>
      <c r="O14" s="250"/>
      <c r="P14" s="251"/>
      <c r="Q14" s="251"/>
      <c r="R14" s="251"/>
      <c r="S14" s="251"/>
      <c r="T14" s="251"/>
      <c r="U14" s="251"/>
      <c r="V14" s="251"/>
      <c r="W14" s="251"/>
      <c r="X14" s="251"/>
      <c r="Y14" s="251"/>
      <c r="Z14" s="251"/>
      <c r="AA14" s="252"/>
    </row>
    <row r="15" spans="1:27" ht="7.5" customHeight="1" x14ac:dyDescent="0.45">
      <c r="A15" s="60"/>
      <c r="B15" s="74"/>
      <c r="C15" s="75"/>
      <c r="D15" s="76"/>
      <c r="E15" s="77"/>
      <c r="F15" s="76"/>
      <c r="G15" s="78"/>
      <c r="H15" s="79"/>
      <c r="I15" s="78"/>
      <c r="J15" s="80"/>
      <c r="K15" s="78"/>
      <c r="L15" s="79"/>
      <c r="M15" s="81"/>
      <c r="N15" s="60"/>
      <c r="O15" s="250"/>
      <c r="P15" s="251"/>
      <c r="Q15" s="251"/>
      <c r="R15" s="251"/>
      <c r="S15" s="251"/>
      <c r="T15" s="251"/>
      <c r="U15" s="251"/>
      <c r="V15" s="251"/>
      <c r="W15" s="251"/>
      <c r="X15" s="251"/>
      <c r="Y15" s="251"/>
      <c r="Z15" s="251"/>
      <c r="AA15" s="252"/>
    </row>
    <row r="16" spans="1:27" ht="15" customHeight="1" thickBot="1" x14ac:dyDescent="0.5">
      <c r="A16" s="60"/>
      <c r="B16" s="207" t="str">
        <f>IF(ISBLANK(HLOOKUP($E$8, GraphControls!$B$16:$F$26, 3, FALSE)), "", HLOOKUP($E$8, GraphControls!$B$16:$F$26, 3, FALSE))</f>
        <v>American Indian</v>
      </c>
      <c r="C16" s="208"/>
      <c r="D16" s="82" t="str">
        <f>IF(B16="", "", "#")</f>
        <v>#</v>
      </c>
      <c r="E16" s="83">
        <f>IFERROR(VLOOKUP(CONCATENATE(Diversity!$E$10, " | ", Diversity!$E$7, " | ", Diversity!$B16), WorkingData!$E:$J, 6, FALSE), "")</f>
        <v>0</v>
      </c>
      <c r="F16" s="84">
        <f>IFERROR(VLOOKUP(CONCATENATE(Diversity!$F$10, " ", $F$11, " | ", Diversity!$E$7, " | ", Diversity!$B16), WorkingData!$E:$J, 6, FALSE), "")</f>
        <v>0</v>
      </c>
      <c r="G16" s="236" t="str">
        <f>IF(E17 = 0, " - ", IF(E17 = "", "", F17-E17))</f>
        <v/>
      </c>
      <c r="H16" s="85">
        <f>IFERROR(VLOOKUP(CONCATENATE(Diversity!$F$10, " ", $H$11, " | ", Diversity!$E$7, " | ", Diversity!$B16), WorkingData!$E:$J, 6, FALSE), "")</f>
        <v>0</v>
      </c>
      <c r="I16" s="236" t="str">
        <f>IF(E17 = 0, " - ", IF(E17 = "", "", H17-E17))</f>
        <v/>
      </c>
      <c r="J16" s="86">
        <f>IFERROR(VLOOKUP(CONCATENATE(Diversity!$F$10, " ", $F$11, ", met credits | ", Diversity!$E$7, " | ", Diversity!$B16), WorkingData!$E:$J, 6, FALSE), "")</f>
        <v>0</v>
      </c>
      <c r="K16" s="236" t="str">
        <f>IF(F17 = 0, " - ", IF(F17 = "", "", J17-F17))</f>
        <v/>
      </c>
      <c r="L16" s="85">
        <f>IFERROR(VLOOKUP(CONCATENATE(Diversity!$F$10, " ", $H$11, ", met credits | ", Diversity!$E$7, " | ", Diversity!$B16), WorkingData!$E:$J, 6, FALSE), "")</f>
        <v>0</v>
      </c>
      <c r="M16" s="238" t="str">
        <f>IF(H17 = 0, " - ", IF(H17 = "", "", L17-H17))</f>
        <v/>
      </c>
      <c r="N16" s="60"/>
      <c r="O16" s="253"/>
      <c r="P16" s="254"/>
      <c r="Q16" s="254"/>
      <c r="R16" s="254"/>
      <c r="S16" s="254"/>
      <c r="T16" s="254"/>
      <c r="U16" s="254"/>
      <c r="V16" s="254"/>
      <c r="W16" s="254"/>
      <c r="X16" s="254"/>
      <c r="Y16" s="254"/>
      <c r="Z16" s="254"/>
      <c r="AA16" s="255"/>
    </row>
    <row r="17" spans="1:41" ht="15" customHeight="1" x14ac:dyDescent="0.45">
      <c r="A17" s="60"/>
      <c r="B17" s="207"/>
      <c r="C17" s="208"/>
      <c r="D17" s="82" t="str">
        <f>IF(B16="", "", "%")</f>
        <v>%</v>
      </c>
      <c r="E17" s="87" t="str">
        <f>IFERROR(E16/E$13, "")</f>
        <v/>
      </c>
      <c r="F17" s="88" t="str">
        <f>IFERROR(F16/F$13, "")</f>
        <v/>
      </c>
      <c r="G17" s="236"/>
      <c r="H17" s="89" t="str">
        <f>IFERROR(H16/H$13, "")</f>
        <v/>
      </c>
      <c r="I17" s="236"/>
      <c r="J17" s="90" t="str">
        <f>IFERROR(J16/J$13, "")</f>
        <v/>
      </c>
      <c r="K17" s="236"/>
      <c r="L17" s="89" t="str">
        <f>IFERROR(L16/L$13, "")</f>
        <v/>
      </c>
      <c r="M17" s="238"/>
      <c r="N17" s="60"/>
      <c r="O17" s="61"/>
      <c r="P17" s="61"/>
      <c r="Q17" s="61"/>
    </row>
    <row r="18" spans="1:41" ht="7.5" customHeight="1" x14ac:dyDescent="0.45">
      <c r="A18" s="60"/>
      <c r="B18" s="74"/>
      <c r="C18" s="75"/>
      <c r="D18" s="76"/>
      <c r="E18" s="77"/>
      <c r="F18" s="76"/>
      <c r="G18" s="78"/>
      <c r="H18" s="79"/>
      <c r="I18" s="78"/>
      <c r="J18" s="80"/>
      <c r="K18" s="78"/>
      <c r="L18" s="79"/>
      <c r="M18" s="81"/>
      <c r="N18" s="60"/>
      <c r="O18" s="61"/>
      <c r="P18" s="61"/>
      <c r="Q18" s="61"/>
    </row>
    <row r="19" spans="1:41" ht="15" customHeight="1" x14ac:dyDescent="0.45">
      <c r="A19" s="60"/>
      <c r="B19" s="207" t="str">
        <f>IF(ISBLANK(HLOOKUP($E$8, GraphControls!$B$16:$F$26, 4, FALSE)), "", HLOOKUP($E$8, GraphControls!$B$16:$F$26, 4, FALSE))</f>
        <v>Asian/Pacific Islander</v>
      </c>
      <c r="C19" s="208"/>
      <c r="D19" s="82" t="str">
        <f>IF(B19="", "", "#")</f>
        <v>#</v>
      </c>
      <c r="E19" s="83">
        <f>IFERROR(VLOOKUP(CONCATENATE(Diversity!$E$10, " | ", Diversity!$E$7, " | ", Diversity!$B19), WorkingData!$E:$J, 6, FALSE), "")</f>
        <v>0</v>
      </c>
      <c r="F19" s="84">
        <f>IFERROR(VLOOKUP(CONCATENATE(Diversity!$F$10, " ", $F$11, " | ", Diversity!$E$7, " | ", Diversity!$B19), WorkingData!$E:$J, 6, FALSE), "")</f>
        <v>0</v>
      </c>
      <c r="G19" s="236" t="str">
        <f>IF(E20 = 0, " - ", IF(E20 = "", "", F20-E20))</f>
        <v/>
      </c>
      <c r="H19" s="85">
        <f>IFERROR(VLOOKUP(CONCATENATE(Diversity!$F$10, " ", $H$11, " | ", Diversity!$E$7, " | ", Diversity!$B19), WorkingData!$E:$J, 6, FALSE), "")</f>
        <v>0</v>
      </c>
      <c r="I19" s="236" t="str">
        <f>IF(E20 = 0, " - ", IF(E20 = "", "", H20-E20))</f>
        <v/>
      </c>
      <c r="J19" s="86">
        <f>IFERROR(VLOOKUP(CONCATENATE(Diversity!$F$10, " ", $F$11, ", met credits | ", Diversity!$E$7, " | ", Diversity!$B19), WorkingData!$E:$J, 6, FALSE), "")</f>
        <v>0</v>
      </c>
      <c r="K19" s="236" t="str">
        <f>IF(F20 = 0, " - ", IF(F20 = "", "", J20-F20))</f>
        <v/>
      </c>
      <c r="L19" s="85">
        <f>IFERROR(VLOOKUP(CONCATENATE(Diversity!$F$10, " ", $H$11, ", met credits | ", Diversity!$E$7, " | ", Diversity!$B19), WorkingData!$E:$J, 6, FALSE), "")</f>
        <v>0</v>
      </c>
      <c r="M19" s="238" t="str">
        <f>IF(H20 = 0, " - ", IF(H20 = "", "", L20-H20))</f>
        <v/>
      </c>
      <c r="N19" s="60"/>
      <c r="O19" s="61"/>
      <c r="P19" s="61"/>
      <c r="Q19" s="61"/>
    </row>
    <row r="20" spans="1:41" ht="15" customHeight="1" x14ac:dyDescent="0.45">
      <c r="A20" s="60"/>
      <c r="B20" s="207"/>
      <c r="C20" s="208"/>
      <c r="D20" s="82" t="str">
        <f>IF(B19="", "", "%")</f>
        <v>%</v>
      </c>
      <c r="E20" s="87" t="str">
        <f>IFERROR(E19/E$13, "")</f>
        <v/>
      </c>
      <c r="F20" s="88" t="str">
        <f>IFERROR(F19/F$13, "")</f>
        <v/>
      </c>
      <c r="G20" s="236"/>
      <c r="H20" s="89" t="str">
        <f>IFERROR(H19/H$13, "")</f>
        <v/>
      </c>
      <c r="I20" s="236"/>
      <c r="J20" s="90" t="str">
        <f>IFERROR(J19/J$13, "")</f>
        <v/>
      </c>
      <c r="K20" s="236"/>
      <c r="L20" s="89" t="str">
        <f>IFERROR(L19/L$13, "")</f>
        <v/>
      </c>
      <c r="M20" s="238"/>
      <c r="N20" s="60"/>
      <c r="O20" s="61"/>
      <c r="P20" s="61"/>
      <c r="Q20" s="61"/>
    </row>
    <row r="21" spans="1:41" ht="7.5" customHeight="1" x14ac:dyDescent="0.45">
      <c r="A21" s="60"/>
      <c r="B21" s="74"/>
      <c r="C21" s="75"/>
      <c r="D21" s="76"/>
      <c r="E21" s="77"/>
      <c r="F21" s="76"/>
      <c r="G21" s="78"/>
      <c r="H21" s="79"/>
      <c r="I21" s="78"/>
      <c r="J21" s="80"/>
      <c r="K21" s="78"/>
      <c r="L21" s="79"/>
      <c r="M21" s="81"/>
      <c r="N21" s="60"/>
      <c r="O21" s="61"/>
      <c r="P21" s="61"/>
      <c r="Q21" s="61"/>
      <c r="AE21" s="91"/>
    </row>
    <row r="22" spans="1:41" ht="15" customHeight="1" x14ac:dyDescent="0.45">
      <c r="A22" s="60"/>
      <c r="B22" s="207" t="str">
        <f>IF(ISBLANK(HLOOKUP($E$8, GraphControls!$B$16:$F$26, 5, FALSE)), "", HLOOKUP($E$8, GraphControls!$B$16:$F$26, 5, FALSE))</f>
        <v>Black</v>
      </c>
      <c r="C22" s="208"/>
      <c r="D22" s="82" t="str">
        <f>IF(B22="", "", "#")</f>
        <v>#</v>
      </c>
      <c r="E22" s="83">
        <f>IFERROR(VLOOKUP(CONCATENATE(Diversity!$E$10, " | ", Diversity!$E$7, " | ", Diversity!$B22), WorkingData!$E:$J, 6, FALSE), "")</f>
        <v>0</v>
      </c>
      <c r="F22" s="84">
        <f>IFERROR(VLOOKUP(CONCATENATE(Diversity!$F$10, " ", $F$11, " | ", Diversity!$E$7, " | ", Diversity!$B22), WorkingData!$E:$J, 6, FALSE), "")</f>
        <v>0</v>
      </c>
      <c r="G22" s="236" t="str">
        <f>IF(E23 = 0, " - ", IF(E23 = "", "", F23-E23))</f>
        <v/>
      </c>
      <c r="H22" s="85">
        <f>IFERROR(VLOOKUP(CONCATENATE(Diversity!$F$10, " ", $H$11, " | ", Diversity!$E$7, " | ", Diversity!$B22), WorkingData!$E:$J, 6, FALSE), "")</f>
        <v>0</v>
      </c>
      <c r="I22" s="236" t="str">
        <f>IF(E23 = 0, " - ", IF(E23 = "", "", H23-E23))</f>
        <v/>
      </c>
      <c r="J22" s="86">
        <f>IFERROR(VLOOKUP(CONCATENATE(Diversity!$F$10, " ", $F$11, ", met credits | ", Diversity!$E$7, " | ", Diversity!$B22), WorkingData!$E:$J, 6, FALSE), "")</f>
        <v>0</v>
      </c>
      <c r="K22" s="236" t="str">
        <f>IF(F23 = 0, " - ", IF(F23 = "", "", J23-F23))</f>
        <v/>
      </c>
      <c r="L22" s="85">
        <f>IFERROR(VLOOKUP(CONCATENATE(Diversity!$F$10, " ", $H$11, ", met credits | ", Diversity!$E$7, " | ", Diversity!$B22), WorkingData!$E:$J, 6, FALSE), "")</f>
        <v>0</v>
      </c>
      <c r="M22" s="238" t="str">
        <f>IF(H23 = 0, " - ", IF(H23 = "", "", L23-H23))</f>
        <v/>
      </c>
      <c r="N22" s="60"/>
      <c r="O22" s="61"/>
      <c r="P22" s="61"/>
      <c r="Q22" s="61"/>
      <c r="AE22" s="92"/>
      <c r="AF22" s="92"/>
      <c r="AG22" s="92"/>
      <c r="AH22" s="92"/>
      <c r="AI22" s="92"/>
      <c r="AJ22" s="92"/>
      <c r="AK22" s="92"/>
      <c r="AL22" s="92"/>
      <c r="AM22" s="92"/>
      <c r="AN22" s="92"/>
      <c r="AO22" s="92"/>
    </row>
    <row r="23" spans="1:41" ht="15" customHeight="1" x14ac:dyDescent="0.45">
      <c r="A23" s="60"/>
      <c r="B23" s="207"/>
      <c r="C23" s="208"/>
      <c r="D23" s="82" t="str">
        <f>IF(B22="", "", "%")</f>
        <v>%</v>
      </c>
      <c r="E23" s="87" t="str">
        <f>IFERROR(E22/E$13, "")</f>
        <v/>
      </c>
      <c r="F23" s="88" t="str">
        <f>IFERROR(F22/F$13, "")</f>
        <v/>
      </c>
      <c r="G23" s="236"/>
      <c r="H23" s="89" t="str">
        <f>IFERROR(H22/H$13, "")</f>
        <v/>
      </c>
      <c r="I23" s="236"/>
      <c r="J23" s="90" t="str">
        <f>IFERROR(J22/J$13, "")</f>
        <v/>
      </c>
      <c r="K23" s="236"/>
      <c r="L23" s="89" t="str">
        <f>IFERROR(L22/L$13, "")</f>
        <v/>
      </c>
      <c r="M23" s="238"/>
      <c r="N23" s="60"/>
      <c r="O23" s="61"/>
      <c r="P23" s="61"/>
      <c r="Q23" s="61"/>
      <c r="AE23" s="92"/>
      <c r="AF23" s="92"/>
      <c r="AG23" s="92"/>
      <c r="AH23" s="92"/>
      <c r="AI23" s="92"/>
      <c r="AJ23" s="92"/>
      <c r="AK23" s="92"/>
      <c r="AL23" s="92"/>
      <c r="AM23" s="92"/>
      <c r="AN23" s="92"/>
      <c r="AO23" s="92"/>
    </row>
    <row r="24" spans="1:41" ht="7.5" customHeight="1" x14ac:dyDescent="0.45">
      <c r="A24" s="60"/>
      <c r="B24" s="74"/>
      <c r="C24" s="75"/>
      <c r="D24" s="76"/>
      <c r="E24" s="77"/>
      <c r="F24" s="76"/>
      <c r="G24" s="78"/>
      <c r="H24" s="79"/>
      <c r="I24" s="78"/>
      <c r="J24" s="80"/>
      <c r="K24" s="78"/>
      <c r="L24" s="79"/>
      <c r="M24" s="81"/>
      <c r="N24" s="60"/>
      <c r="O24" s="61"/>
      <c r="P24" s="61"/>
      <c r="Q24" s="61"/>
    </row>
    <row r="25" spans="1:41" ht="15" customHeight="1" x14ac:dyDescent="0.45">
      <c r="A25" s="60"/>
      <c r="B25" s="207" t="str">
        <f>IF(ISBLANK(HLOOKUP($E$8, GraphControls!$B$16:$F$26, 6, FALSE)), "", HLOOKUP($E$8, GraphControls!$B$16:$F$26, 6, FALSE))</f>
        <v>Hispanic</v>
      </c>
      <c r="C25" s="208"/>
      <c r="D25" s="82" t="str">
        <f>IF(B25="", "", "#")</f>
        <v>#</v>
      </c>
      <c r="E25" s="83">
        <f>IFERROR(VLOOKUP(CONCATENATE(Diversity!$E$10, " | ", Diversity!$E$7, " | ", Diversity!$B25), WorkingData!$E:$J, 6, FALSE), "")</f>
        <v>0</v>
      </c>
      <c r="F25" s="84">
        <f>IFERROR(VLOOKUP(CONCATENATE(Diversity!$F$10, " ", $F$11, " | ", Diversity!$E$7, " | ", Diversity!$B25), WorkingData!$E:$J, 6, FALSE), "")</f>
        <v>0</v>
      </c>
      <c r="G25" s="236" t="str">
        <f>IF(E26 = 0, " - ", IF(E26 = "", "", F26-E26))</f>
        <v/>
      </c>
      <c r="H25" s="85">
        <f>IFERROR(VLOOKUP(CONCATENATE(Diversity!$F$10, " ", $H$11, " | ", Diversity!$E$7, " | ", Diversity!$B25), WorkingData!$E:$J, 6, FALSE), "")</f>
        <v>0</v>
      </c>
      <c r="I25" s="236" t="str">
        <f>IF(E26 = 0, " - ", IF(E26 = "", "", H26-E26))</f>
        <v/>
      </c>
      <c r="J25" s="86">
        <f>IFERROR(VLOOKUP(CONCATENATE(Diversity!$F$10, " ", $F$11, ", met credits | ", Diversity!$E$7, " | ", Diversity!$B25), WorkingData!$E:$J, 6, FALSE), "")</f>
        <v>0</v>
      </c>
      <c r="K25" s="236" t="str">
        <f>IF(F26 = 0, " - ", IF(F26 = "", "", J26-F26))</f>
        <v/>
      </c>
      <c r="L25" s="85">
        <f>IFERROR(VLOOKUP(CONCATENATE(Diversity!$F$10, " ", $H$11, ", met credits | ", Diversity!$E$7, " | ", Diversity!$B25), WorkingData!$E:$J, 6, FALSE), "")</f>
        <v>0</v>
      </c>
      <c r="M25" s="238" t="str">
        <f>IF(H26 = 0, " - ", IF(H26 = "", "", L26-H26))</f>
        <v/>
      </c>
      <c r="N25" s="60"/>
      <c r="O25" s="61"/>
      <c r="P25" s="61"/>
      <c r="Q25" s="61"/>
    </row>
    <row r="26" spans="1:41" ht="15" customHeight="1" x14ac:dyDescent="0.45">
      <c r="A26" s="60"/>
      <c r="B26" s="207"/>
      <c r="C26" s="208"/>
      <c r="D26" s="82" t="str">
        <f>IF(B25="", "", "%")</f>
        <v>%</v>
      </c>
      <c r="E26" s="87" t="str">
        <f>IFERROR(E25/E$13, "")</f>
        <v/>
      </c>
      <c r="F26" s="88" t="str">
        <f>IFERROR(F25/F$13, "")</f>
        <v/>
      </c>
      <c r="G26" s="236"/>
      <c r="H26" s="89" t="str">
        <f>IFERROR(H25/H$13, "")</f>
        <v/>
      </c>
      <c r="I26" s="236"/>
      <c r="J26" s="90" t="str">
        <f>IFERROR(J25/J$13, "")</f>
        <v/>
      </c>
      <c r="K26" s="236"/>
      <c r="L26" s="89" t="str">
        <f>IFERROR(L25/L$13, "")</f>
        <v/>
      </c>
      <c r="M26" s="238"/>
      <c r="N26" s="60"/>
      <c r="O26" s="61"/>
      <c r="P26" s="61"/>
      <c r="Q26" s="61"/>
    </row>
    <row r="27" spans="1:41" ht="7.5" customHeight="1" x14ac:dyDescent="0.45">
      <c r="A27" s="60"/>
      <c r="B27" s="74"/>
      <c r="C27" s="75"/>
      <c r="D27" s="76"/>
      <c r="E27" s="77"/>
      <c r="F27" s="76"/>
      <c r="G27" s="78"/>
      <c r="H27" s="79"/>
      <c r="I27" s="78"/>
      <c r="J27" s="80"/>
      <c r="K27" s="78"/>
      <c r="L27" s="79"/>
      <c r="M27" s="81"/>
      <c r="N27" s="60"/>
      <c r="O27" s="61"/>
      <c r="P27" s="61"/>
      <c r="Q27" s="61"/>
    </row>
    <row r="28" spans="1:41" ht="15" customHeight="1" x14ac:dyDescent="0.45">
      <c r="A28" s="60"/>
      <c r="B28" s="207" t="str">
        <f>IF(ISBLANK(HLOOKUP($E$8, GraphControls!$B$16:$F$26, 7, FALSE)), "", HLOOKUP($E$8, GraphControls!$B$16:$F$26, 7, FALSE))</f>
        <v>Multiracial</v>
      </c>
      <c r="C28" s="208"/>
      <c r="D28" s="82" t="str">
        <f>IF(B28="", "", "#")</f>
        <v>#</v>
      </c>
      <c r="E28" s="83">
        <f>IFERROR(VLOOKUP(CONCATENATE(Diversity!$E$10, " | ", Diversity!$E$7, " | ", Diversity!$B28), WorkingData!$E:$J, 6, FALSE), "")</f>
        <v>0</v>
      </c>
      <c r="F28" s="84">
        <f>IFERROR(VLOOKUP(CONCATENATE(Diversity!$F$10, " ", $F$11, " | ", Diversity!$E$7, " | ", Diversity!$B28), WorkingData!$E:$J, 6, FALSE), "")</f>
        <v>0</v>
      </c>
      <c r="G28" s="236" t="str">
        <f>IF(E29 = 0, " - ", IF(E29 = "", "", F29-E29))</f>
        <v/>
      </c>
      <c r="H28" s="85">
        <f>IFERROR(VLOOKUP(CONCATENATE(Diversity!$F$10, " ", $H$11, " | ", Diversity!$E$7, " | ", Diversity!$B28), WorkingData!$E:$J, 6, FALSE), "")</f>
        <v>0</v>
      </c>
      <c r="I28" s="236" t="str">
        <f>IF(E29 = 0, " - ", IF(E29 = "", "", H29-E29))</f>
        <v/>
      </c>
      <c r="J28" s="86">
        <f>IFERROR(VLOOKUP(CONCATENATE(Diversity!$F$10, " ", $F$11, ", met credits | ", Diversity!$E$7, " | ", Diversity!$B28), WorkingData!$E:$J, 6, FALSE), "")</f>
        <v>0</v>
      </c>
      <c r="K28" s="236" t="str">
        <f>IF(F29 = 0, " - ", IF(F29 = "", "", J29-F29))</f>
        <v/>
      </c>
      <c r="L28" s="85">
        <f>IFERROR(VLOOKUP(CONCATENATE(Diversity!$F$10, " ", $H$11, ", met credits | ", Diversity!$E$7, " | ", Diversity!$B28), WorkingData!$E:$J, 6, FALSE), "")</f>
        <v>0</v>
      </c>
      <c r="M28" s="238" t="str">
        <f>IF(H29 = 0, " - ", IF(H29 = "", "", L29-H29))</f>
        <v/>
      </c>
      <c r="N28" s="60"/>
      <c r="O28" s="61"/>
      <c r="P28" s="61"/>
      <c r="Q28" s="61"/>
    </row>
    <row r="29" spans="1:41" ht="15" customHeight="1" x14ac:dyDescent="0.45">
      <c r="A29" s="60"/>
      <c r="B29" s="207"/>
      <c r="C29" s="208"/>
      <c r="D29" s="82" t="str">
        <f>IF(B28="", "", "%")</f>
        <v>%</v>
      </c>
      <c r="E29" s="87" t="str">
        <f>IFERROR(E28/E$13, "")</f>
        <v/>
      </c>
      <c r="F29" s="88" t="str">
        <f>IFERROR(F28/F$13, "")</f>
        <v/>
      </c>
      <c r="G29" s="236"/>
      <c r="H29" s="89" t="str">
        <f>IFERROR(H28/H$13, "")</f>
        <v/>
      </c>
      <c r="I29" s="236"/>
      <c r="J29" s="90" t="str">
        <f>IFERROR(J28/J$13, "")</f>
        <v/>
      </c>
      <c r="K29" s="236"/>
      <c r="L29" s="89" t="str">
        <f>IFERROR(L28/L$13, "")</f>
        <v/>
      </c>
      <c r="M29" s="238"/>
      <c r="N29" s="60"/>
      <c r="O29" s="61"/>
      <c r="P29" s="61"/>
      <c r="Q29" s="61"/>
    </row>
    <row r="30" spans="1:41" ht="7.5" customHeight="1" x14ac:dyDescent="0.45">
      <c r="A30" s="60"/>
      <c r="B30" s="74"/>
      <c r="C30" s="75"/>
      <c r="D30" s="76"/>
      <c r="E30" s="77"/>
      <c r="F30" s="76"/>
      <c r="G30" s="78"/>
      <c r="H30" s="79"/>
      <c r="I30" s="78"/>
      <c r="J30" s="80"/>
      <c r="K30" s="78"/>
      <c r="L30" s="79"/>
      <c r="M30" s="81"/>
      <c r="N30" s="60"/>
      <c r="O30" s="61"/>
      <c r="P30" s="61"/>
      <c r="Q30" s="61"/>
    </row>
    <row r="31" spans="1:41" ht="15" customHeight="1" x14ac:dyDescent="0.45">
      <c r="A31" s="60"/>
      <c r="B31" s="207" t="str">
        <f>IF(ISBLANK(HLOOKUP($E$8, GraphControls!$B$16:$F$26, 8, FALSE)), "", HLOOKUP($E$8, GraphControls!$B$16:$F$26, 8, FALSE))</f>
        <v>Other Race</v>
      </c>
      <c r="C31" s="208"/>
      <c r="D31" s="82" t="str">
        <f>IF(B31="", "", "#")</f>
        <v>#</v>
      </c>
      <c r="E31" s="83">
        <f>IFERROR(VLOOKUP(CONCATENATE(Diversity!$E$10, " | ", Diversity!$E$7, " | ", Diversity!$B31), WorkingData!$E:$J, 6, FALSE), "")</f>
        <v>0</v>
      </c>
      <c r="F31" s="84">
        <f>IFERROR(VLOOKUP(CONCATENATE(Diversity!$F$10, " ", $F$11, " | ", Diversity!$E$7, " | ", Diversity!$B31), WorkingData!$E:$J, 6, FALSE), "")</f>
        <v>0</v>
      </c>
      <c r="G31" s="236" t="str">
        <f>IF(E32 = 0, " - ", IF(E32 = "", "", F32-E32))</f>
        <v/>
      </c>
      <c r="H31" s="85">
        <f>IFERROR(VLOOKUP(CONCATENATE(Diversity!$F$10, " ", $H$11, " | ", Diversity!$E$7, " | ", Diversity!$B31), WorkingData!$E:$J, 6, FALSE), "")</f>
        <v>0</v>
      </c>
      <c r="I31" s="236" t="str">
        <f>IF(E32 = 0, " - ", IF(E32 = "", "", H32-E32))</f>
        <v/>
      </c>
      <c r="J31" s="86">
        <f>IFERROR(VLOOKUP(CONCATENATE(Diversity!$F$10, " ", $F$11, ", met credits | ", Diversity!$E$7, " | ", Diversity!$B31), WorkingData!$E:$J, 6, FALSE), "")</f>
        <v>0</v>
      </c>
      <c r="K31" s="236" t="str">
        <f>IF(F32 = 0, " - ", IF(F32 = "", "", J32-F32))</f>
        <v/>
      </c>
      <c r="L31" s="85">
        <f>IFERROR(VLOOKUP(CONCATENATE(Diversity!$F$10, " ", $H$11, ", met credits | ", Diversity!$E$7, " | ", Diversity!$B31), WorkingData!$E:$J, 6, FALSE), "")</f>
        <v>0</v>
      </c>
      <c r="M31" s="238" t="str">
        <f>IF(H32 = 0, " - ", IF(H32 = "", "", L32-H32))</f>
        <v/>
      </c>
      <c r="N31" s="60"/>
      <c r="O31" s="61"/>
      <c r="P31" s="61"/>
      <c r="Q31" s="61"/>
    </row>
    <row r="32" spans="1:41" ht="15" customHeight="1" x14ac:dyDescent="0.45">
      <c r="A32" s="60"/>
      <c r="B32" s="207"/>
      <c r="C32" s="208"/>
      <c r="D32" s="82" t="str">
        <f>IF(B31="", "", "%")</f>
        <v>%</v>
      </c>
      <c r="E32" s="87" t="str">
        <f>IFERROR(E31/E$13, "")</f>
        <v/>
      </c>
      <c r="F32" s="88" t="str">
        <f>IFERROR(F31/F$13, "")</f>
        <v/>
      </c>
      <c r="G32" s="236"/>
      <c r="H32" s="89" t="str">
        <f>IFERROR(H31/H$13, "")</f>
        <v/>
      </c>
      <c r="I32" s="236"/>
      <c r="J32" s="90" t="str">
        <f>IFERROR(J31/J$13, "")</f>
        <v/>
      </c>
      <c r="K32" s="236"/>
      <c r="L32" s="89" t="str">
        <f>IFERROR(L31/L$13, "")</f>
        <v/>
      </c>
      <c r="M32" s="238"/>
      <c r="N32" s="60"/>
      <c r="O32" s="61"/>
      <c r="P32" s="61"/>
      <c r="Q32" s="61"/>
    </row>
    <row r="33" spans="1:17" ht="7.5" customHeight="1" x14ac:dyDescent="0.45">
      <c r="A33" s="60"/>
      <c r="B33" s="74"/>
      <c r="C33" s="75"/>
      <c r="D33" s="76"/>
      <c r="E33" s="77"/>
      <c r="F33" s="76"/>
      <c r="G33" s="78"/>
      <c r="H33" s="79"/>
      <c r="I33" s="78"/>
      <c r="J33" s="80"/>
      <c r="K33" s="78"/>
      <c r="L33" s="79"/>
      <c r="M33" s="81"/>
      <c r="N33" s="60"/>
      <c r="O33" s="61"/>
      <c r="P33" s="61"/>
      <c r="Q33" s="61"/>
    </row>
    <row r="34" spans="1:17" ht="15" customHeight="1" x14ac:dyDescent="0.45">
      <c r="A34" s="60"/>
      <c r="B34" s="207" t="str">
        <f>IF(ISBLANK(HLOOKUP($E$8, GraphControls!$B$16:$F$26, 9, FALSE)), "", HLOOKUP($E$8, GraphControls!$B$16:$F$26, 9, FALSE))</f>
        <v>White</v>
      </c>
      <c r="C34" s="208"/>
      <c r="D34" s="82" t="str">
        <f>IF(B34="", "", "#")</f>
        <v>#</v>
      </c>
      <c r="E34" s="83">
        <f>IFERROR(VLOOKUP(CONCATENATE(Diversity!$E$10, " | ", Diversity!$E$7, " | ", Diversity!$B34), WorkingData!$E:$J, 6, FALSE), "")</f>
        <v>0</v>
      </c>
      <c r="F34" s="84">
        <f>IFERROR(VLOOKUP(CONCATENATE(Diversity!$F$10, " ", $F$11, " | ", Diversity!$E$7, " | ", Diversity!$B34), WorkingData!$E:$J, 6, FALSE), "")</f>
        <v>0</v>
      </c>
      <c r="G34" s="236" t="str">
        <f>IF(E35 = 0, " - ", IF(E35 = "", "", F35-E35))</f>
        <v/>
      </c>
      <c r="H34" s="85">
        <f>IFERROR(VLOOKUP(CONCATENATE(Diversity!$F$10, " ", $H$11, " | ", Diversity!$E$7, " | ", Diversity!$B34), WorkingData!$E:$J, 6, FALSE), "")</f>
        <v>0</v>
      </c>
      <c r="I34" s="236" t="str">
        <f>IF(E35 = 0, " - ", IF(E35 = "", "", H35-E35))</f>
        <v/>
      </c>
      <c r="J34" s="86">
        <f>IFERROR(VLOOKUP(CONCATENATE(Diversity!$F$10, " ", $F$11, ", met credits | ", Diversity!$E$7, " | ", Diversity!$B34), WorkingData!$E:$J, 6, FALSE), "")</f>
        <v>0</v>
      </c>
      <c r="K34" s="236" t="str">
        <f>IF(F35 = 0, " - ", IF(F35 = "", "", J35-F35))</f>
        <v/>
      </c>
      <c r="L34" s="85">
        <f>IFERROR(VLOOKUP(CONCATENATE(Diversity!$F$10, " ", $H$11, ", met credits | ", Diversity!$E$7, " | ", Diversity!$B34), WorkingData!$E:$J, 6, FALSE), "")</f>
        <v>0</v>
      </c>
      <c r="M34" s="238" t="str">
        <f>IF(H35 = 0, " - ", IF(H35 = "", "", L35-H35))</f>
        <v/>
      </c>
      <c r="N34" s="60"/>
      <c r="O34" s="61"/>
      <c r="P34" s="61"/>
      <c r="Q34" s="61"/>
    </row>
    <row r="35" spans="1:17" ht="15" customHeight="1" x14ac:dyDescent="0.45">
      <c r="A35" s="60"/>
      <c r="B35" s="207"/>
      <c r="C35" s="208"/>
      <c r="D35" s="82" t="str">
        <f>IF(B34="", "", "%")</f>
        <v>%</v>
      </c>
      <c r="E35" s="87" t="str">
        <f>IFERROR(E34/E$13, "")</f>
        <v/>
      </c>
      <c r="F35" s="88" t="str">
        <f>IFERROR(F34/F$13, "")</f>
        <v/>
      </c>
      <c r="G35" s="236"/>
      <c r="H35" s="89" t="str">
        <f>IFERROR(H34/H$13, "")</f>
        <v/>
      </c>
      <c r="I35" s="236"/>
      <c r="J35" s="90" t="str">
        <f>IFERROR(J34/J$13, "")</f>
        <v/>
      </c>
      <c r="K35" s="236"/>
      <c r="L35" s="89" t="str">
        <f>IFERROR(L34/L$13, "")</f>
        <v/>
      </c>
      <c r="M35" s="238"/>
      <c r="N35" s="60"/>
    </row>
    <row r="36" spans="1:17" ht="7.5" customHeight="1" x14ac:dyDescent="0.45">
      <c r="A36" s="60"/>
      <c r="B36" s="74"/>
      <c r="C36" s="75"/>
      <c r="D36" s="76"/>
      <c r="E36" s="77"/>
      <c r="F36" s="76"/>
      <c r="G36" s="78"/>
      <c r="H36" s="79"/>
      <c r="I36" s="78"/>
      <c r="J36" s="80"/>
      <c r="K36" s="78"/>
      <c r="L36" s="79"/>
      <c r="M36" s="81"/>
      <c r="N36" s="60"/>
    </row>
    <row r="37" spans="1:17" ht="15" customHeight="1" x14ac:dyDescent="0.45">
      <c r="A37" s="60"/>
      <c r="B37" s="207" t="str">
        <f>IF(ISBLANK(HLOOKUP($E$8, GraphControls!$B$16:$F$26, 10, FALSE)), "", HLOOKUP($E$8, GraphControls!$B$16:$F$26, 10, FALSE))</f>
        <v>Nonresident Alien</v>
      </c>
      <c r="C37" s="208"/>
      <c r="D37" s="82" t="str">
        <f>IF(B37="", "", "#")</f>
        <v>#</v>
      </c>
      <c r="E37" s="83">
        <f>IFERROR(VLOOKUP(CONCATENATE(Diversity!$E$10, " | ", Diversity!$E$7, " | ", Diversity!$B37), WorkingData!$E:$J, 6, FALSE), "")</f>
        <v>0</v>
      </c>
      <c r="F37" s="84">
        <f>IFERROR(VLOOKUP(CONCATENATE(Diversity!$F$10, " ", $F$11, " | ", Diversity!$E$7, " | ", Diversity!$B37), WorkingData!$E:$J, 6, FALSE), "")</f>
        <v>0</v>
      </c>
      <c r="G37" s="236" t="str">
        <f>IF(E38 = 0, " - ", IF(E38 = "", "", F38-E38))</f>
        <v/>
      </c>
      <c r="H37" s="85">
        <f>IFERROR(VLOOKUP(CONCATENATE(Diversity!$F$10, " ", $H$11, " | ", Diversity!$E$7, " | ", Diversity!$B37), WorkingData!$E:$J, 6, FALSE), "")</f>
        <v>0</v>
      </c>
      <c r="I37" s="236" t="str">
        <f>IF(E38 = 0, " - ", IF(E38 = "", "", H38-E38))</f>
        <v/>
      </c>
      <c r="J37" s="86">
        <f>IFERROR(VLOOKUP(CONCATENATE(Diversity!$F$10, " ", $F$11, ", met credits | ", Diversity!$E$7, " | ", Diversity!$B37), WorkingData!$E:$J, 6, FALSE), "")</f>
        <v>0</v>
      </c>
      <c r="K37" s="236" t="str">
        <f>IF(F38 = 0, " - ", IF(F38 = "", "", J38-F38))</f>
        <v/>
      </c>
      <c r="L37" s="85">
        <f>IFERROR(VLOOKUP(CONCATENATE(Diversity!$F$10, " ", $H$11, ", met credits | ", Diversity!$E$7, " | ", Diversity!$B37), WorkingData!$E:$J, 6, FALSE), "")</f>
        <v>0</v>
      </c>
      <c r="M37" s="238" t="str">
        <f>IF(H38 = 0, " - ", IF(H38 = "", "", L38-H38))</f>
        <v/>
      </c>
      <c r="N37" s="60"/>
    </row>
    <row r="38" spans="1:17" ht="15" customHeight="1" x14ac:dyDescent="0.45">
      <c r="A38" s="60"/>
      <c r="B38" s="207"/>
      <c r="C38" s="208"/>
      <c r="D38" s="82" t="str">
        <f>IF(B37="", "", "%")</f>
        <v>%</v>
      </c>
      <c r="E38" s="87" t="str">
        <f>IFERROR(E37/E$13, "")</f>
        <v/>
      </c>
      <c r="F38" s="88" t="str">
        <f>IFERROR(F37/F$13, "")</f>
        <v/>
      </c>
      <c r="G38" s="236"/>
      <c r="H38" s="89" t="str">
        <f>IFERROR(H37/H$13, "")</f>
        <v/>
      </c>
      <c r="I38" s="236"/>
      <c r="J38" s="90" t="str">
        <f>IFERROR(J37/J$13, "")</f>
        <v/>
      </c>
      <c r="K38" s="236"/>
      <c r="L38" s="89" t="str">
        <f>IFERROR(L37/L$13, "")</f>
        <v/>
      </c>
      <c r="M38" s="238"/>
      <c r="N38" s="60"/>
    </row>
    <row r="39" spans="1:17" ht="7.5" customHeight="1" x14ac:dyDescent="0.45">
      <c r="A39" s="60"/>
      <c r="B39" s="74"/>
      <c r="C39" s="75"/>
      <c r="D39" s="76"/>
      <c r="E39" s="77"/>
      <c r="F39" s="76"/>
      <c r="G39" s="78"/>
      <c r="H39" s="79"/>
      <c r="I39" s="78"/>
      <c r="J39" s="80"/>
      <c r="K39" s="78"/>
      <c r="L39" s="79"/>
      <c r="M39" s="81"/>
      <c r="N39" s="60"/>
    </row>
    <row r="40" spans="1:17" ht="15" customHeight="1" x14ac:dyDescent="0.45">
      <c r="A40" s="60"/>
      <c r="B40" s="207" t="str">
        <f>IF(ISBLANK(HLOOKUP($E$8, GraphControls!$B$16:$F$26, 11, FALSE)), "", HLOOKUP($E$8, GraphControls!$B$16:$F$26, 11, FALSE))</f>
        <v>Unknown Race</v>
      </c>
      <c r="C40" s="208"/>
      <c r="D40" s="82" t="str">
        <f>IF(B40="", "", "#")</f>
        <v>#</v>
      </c>
      <c r="E40" s="83">
        <f>IFERROR(VLOOKUP(CONCATENATE(Diversity!$E$10, " | ", Diversity!$E$7, " | ", Diversity!$B40), WorkingData!$E:$J, 6, FALSE), "")</f>
        <v>0</v>
      </c>
      <c r="F40" s="84">
        <f>IFERROR(VLOOKUP(CONCATENATE(Diversity!$F$10, " ", $F$11, " | ", Diversity!$E$7, " | ", Diversity!$B40), WorkingData!$E:$J, 6, FALSE), "")</f>
        <v>0</v>
      </c>
      <c r="G40" s="236" t="str">
        <f>IF(E41 = 0, " - ", IF(E41 = "", "", F41-E41))</f>
        <v/>
      </c>
      <c r="H40" s="85">
        <f>IFERROR(VLOOKUP(CONCATENATE(Diversity!$F$10, " ", $H$11, " | ", Diversity!$E$7, " | ", Diversity!$B40), WorkingData!$E:$J, 6, FALSE), "")</f>
        <v>0</v>
      </c>
      <c r="I40" s="236" t="str">
        <f>IF(E41 = 0, " - ", IF(E41 = "", "", H41-E41))</f>
        <v/>
      </c>
      <c r="J40" s="86">
        <f>IFERROR(VLOOKUP(CONCATENATE(Diversity!$F$10, " ", $F$11, ", met credits | ", Diversity!$E$7, " | ", Diversity!$B40), WorkingData!$E:$J, 6, FALSE), "")</f>
        <v>0</v>
      </c>
      <c r="K40" s="236" t="str">
        <f>IF(F41 = 0, " - ", IF(F41 = "", "", J41-F41))</f>
        <v/>
      </c>
      <c r="L40" s="85">
        <f>IFERROR(VLOOKUP(CONCATENATE(Diversity!$F$10, " ", $H$11, ", met credits | ", Diversity!$E$7, " | ", Diversity!$B40), WorkingData!$E:$J, 6, FALSE), "")</f>
        <v>0</v>
      </c>
      <c r="M40" s="238" t="str">
        <f>IF(H41 = 0, " - ", IF(H41 = "", "", L41-H41))</f>
        <v/>
      </c>
      <c r="N40" s="60"/>
    </row>
    <row r="41" spans="1:17" ht="15" customHeight="1" x14ac:dyDescent="0.45">
      <c r="A41" s="60"/>
      <c r="B41" s="211"/>
      <c r="C41" s="212"/>
      <c r="D41" s="93" t="str">
        <f>IF(B40="", "", "%")</f>
        <v>%</v>
      </c>
      <c r="E41" s="94" t="str">
        <f>IFERROR(E40/E$13, "")</f>
        <v/>
      </c>
      <c r="F41" s="95" t="str">
        <f>IFERROR(F40/F$13, "")</f>
        <v/>
      </c>
      <c r="G41" s="237"/>
      <c r="H41" s="96" t="str">
        <f>IFERROR(H40/H$13, "")</f>
        <v/>
      </c>
      <c r="I41" s="237"/>
      <c r="J41" s="97" t="str">
        <f>IFERROR(J40/J$13, "")</f>
        <v/>
      </c>
      <c r="K41" s="237"/>
      <c r="L41" s="96" t="str">
        <f>IFERROR(L40/L$13, "")</f>
        <v/>
      </c>
      <c r="M41" s="239"/>
      <c r="N41" s="60"/>
    </row>
    <row r="42" spans="1:17" x14ac:dyDescent="0.45">
      <c r="A42" s="60"/>
      <c r="B42" s="60"/>
      <c r="C42" s="60"/>
      <c r="D42" s="60"/>
      <c r="E42" s="60"/>
      <c r="F42" s="60"/>
      <c r="G42" s="60"/>
      <c r="H42" s="60"/>
      <c r="I42" s="60"/>
      <c r="J42" s="60"/>
      <c r="K42" s="60"/>
      <c r="L42" s="60"/>
      <c r="M42" s="60"/>
      <c r="N42" s="60"/>
    </row>
  </sheetData>
  <sheetProtection algorithmName="SHA-512" hashValue="+f+nTMeMYtD00+EJY/sgrWlEOL1TUWAwsDGB7oHEF6K+kWBjs0s14hIW0vGIEnYxbt/PSVu87AMRXDmFzE4efg==" saltValue="dX8iYXZhMtwapekGLkgxKw==" spinCount="100000" sheet="1" objects="1" scenarios="1"/>
  <mergeCells count="76">
    <mergeCell ref="D13:D14"/>
    <mergeCell ref="L13:L14"/>
    <mergeCell ref="J13:J14"/>
    <mergeCell ref="H13:H14"/>
    <mergeCell ref="F13:F14"/>
    <mergeCell ref="E13:E14"/>
    <mergeCell ref="I13:I14"/>
    <mergeCell ref="G13:G14"/>
    <mergeCell ref="I16:I17"/>
    <mergeCell ref="O5:AA5"/>
    <mergeCell ref="O6:AA7"/>
    <mergeCell ref="O8:AA8"/>
    <mergeCell ref="M13:M14"/>
    <mergeCell ref="K13:K14"/>
    <mergeCell ref="O10:AA10"/>
    <mergeCell ref="O11:AA16"/>
    <mergeCell ref="K25:K26"/>
    <mergeCell ref="K28:K29"/>
    <mergeCell ref="G25:G26"/>
    <mergeCell ref="G22:G23"/>
    <mergeCell ref="G19:G20"/>
    <mergeCell ref="I28:I29"/>
    <mergeCell ref="I25:I26"/>
    <mergeCell ref="I22:I23"/>
    <mergeCell ref="I19:I20"/>
    <mergeCell ref="G16:G17"/>
    <mergeCell ref="M25:M26"/>
    <mergeCell ref="K40:K41"/>
    <mergeCell ref="I40:I41"/>
    <mergeCell ref="I37:I38"/>
    <mergeCell ref="I34:I35"/>
    <mergeCell ref="I31:I32"/>
    <mergeCell ref="K31:K32"/>
    <mergeCell ref="K34:K35"/>
    <mergeCell ref="K37:K38"/>
    <mergeCell ref="M40:M41"/>
    <mergeCell ref="M37:M38"/>
    <mergeCell ref="M34:M35"/>
    <mergeCell ref="M31:M32"/>
    <mergeCell ref="M28:M29"/>
    <mergeCell ref="M22:M23"/>
    <mergeCell ref="M19:M20"/>
    <mergeCell ref="M16:M17"/>
    <mergeCell ref="K16:K17"/>
    <mergeCell ref="K19:K20"/>
    <mergeCell ref="K22:K23"/>
    <mergeCell ref="G40:G41"/>
    <mergeCell ref="G37:G38"/>
    <mergeCell ref="G34:G35"/>
    <mergeCell ref="G31:G32"/>
    <mergeCell ref="G28:G29"/>
    <mergeCell ref="E10:E11"/>
    <mergeCell ref="B10:D12"/>
    <mergeCell ref="B8:C8"/>
    <mergeCell ref="E8:G8"/>
    <mergeCell ref="B2:E4"/>
    <mergeCell ref="B7:C7"/>
    <mergeCell ref="G2:K4"/>
    <mergeCell ref="E6:G6"/>
    <mergeCell ref="E7:G7"/>
    <mergeCell ref="J10:M10"/>
    <mergeCell ref="F10:I10"/>
    <mergeCell ref="L11:M11"/>
    <mergeCell ref="J11:K11"/>
    <mergeCell ref="H11:I11"/>
    <mergeCell ref="F11:G11"/>
    <mergeCell ref="B40:C41"/>
    <mergeCell ref="B37:C38"/>
    <mergeCell ref="B34:C35"/>
    <mergeCell ref="B31:C32"/>
    <mergeCell ref="B28:C29"/>
    <mergeCell ref="B25:C26"/>
    <mergeCell ref="B22:C23"/>
    <mergeCell ref="B19:C20"/>
    <mergeCell ref="B16:C17"/>
    <mergeCell ref="B13:C14"/>
  </mergeCells>
  <conditionalFormatting sqref="B27:M41">
    <cfRule type="expression" dxfId="6" priority="7" stopIfTrue="1">
      <formula>$B$28 = ""</formula>
    </cfRule>
  </conditionalFormatting>
  <conditionalFormatting sqref="B24:M41">
    <cfRule type="expression" dxfId="5" priority="6" stopIfTrue="1">
      <formula>$B$25 = ""</formula>
    </cfRule>
  </conditionalFormatting>
  <conditionalFormatting sqref="F13:F14">
    <cfRule type="expression" dxfId="4" priority="5">
      <formula>$F$13&lt;&gt;SUM($F$16, $F$19, $F$22, $F$25, $F$28, $F$31, $F$34, $F$37, $F$40)</formula>
    </cfRule>
  </conditionalFormatting>
  <conditionalFormatting sqref="E13:E14">
    <cfRule type="expression" dxfId="3" priority="4">
      <formula>$E$13&lt;&gt;SUM($E$16, $E$19, $E$22, $E$25, $E$28, $E$31, $E$34, $E$37, $E$40)</formula>
    </cfRule>
  </conditionalFormatting>
  <conditionalFormatting sqref="H13:H14">
    <cfRule type="expression" dxfId="2" priority="3">
      <formula>$H$13&lt;&gt;SUM($H$16, $H$19, $H$22, $H$25, $H$28, $H$31, $H$34, $H$37, $H$40)</formula>
    </cfRule>
  </conditionalFormatting>
  <conditionalFormatting sqref="J13:J14">
    <cfRule type="expression" dxfId="1" priority="2">
      <formula>$J$13&lt;&gt;SUM($J$16, $J$19, $J$22, $J$25, $J$28, $J$31, $J$34, $J$37, $J$40)</formula>
    </cfRule>
  </conditionalFormatting>
  <conditionalFormatting sqref="L13:L14">
    <cfRule type="expression" dxfId="0" priority="1">
      <formula>$L$13&lt;&gt;SUM($L$16, $L$19, $L$22, $L$25, $L$28, $L$31, $L$34, $L$37, $L$40)</formula>
    </cfRule>
  </conditionalFormatting>
  <dataValidations count="2">
    <dataValidation type="list" allowBlank="1" showInputMessage="1" showErrorMessage="1" sqref="E7" xr:uid="{00000000-0002-0000-0300-000000000000}">
      <formula1>Classification</formula1>
    </dataValidation>
    <dataValidation type="list" allowBlank="1" showInputMessage="1" showErrorMessage="1" sqref="E8:G8" xr:uid="{00000000-0002-0000-0300-000001000000}">
      <formula1>DemographicFull</formula1>
    </dataValidation>
  </dataValidations>
  <pageMargins left="0.5" right="0.5" top="0.5" bottom="0.5" header="0.3" footer="0.3"/>
  <pageSetup scale="95"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9" id="{445D0022-9D1A-4B7B-8076-A3171540D246}">
            <x14:iconSet iconSet="3Triangles">
              <x14:cfvo type="percent">
                <xm:f>0</xm:f>
              </x14:cfvo>
              <x14:cfvo type="num">
                <xm:f>-5.0000000000000001E-3</xm:f>
              </x14:cfvo>
              <x14:cfvo type="num">
                <xm:f>5.0000000000000001E-3</xm:f>
              </x14:cfvo>
            </x14:iconSet>
          </x14:cfRule>
          <xm:sqref>M40 K40 I40 G40 G37 I37 K37 M37 M34 K34 I34 G34 G31 I31 K31 M31 M28 K28 I28 G28 G25 I25 K25 M25 M22 K22 I22 G22 I19 K19 M19 G19 M16 K16 I16 G16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35"/>
  <sheetViews>
    <sheetView zoomScale="115" zoomScaleNormal="115" workbookViewId="0">
      <selection activeCell="E7" sqref="E7:G7"/>
    </sheetView>
  </sheetViews>
  <sheetFormatPr defaultColWidth="9.1328125" defaultRowHeight="14.25" x14ac:dyDescent="0.45"/>
  <cols>
    <col min="1" max="1" width="25.265625" style="4" bestFit="1" customWidth="1"/>
    <col min="2" max="2" width="16.1328125" style="4" bestFit="1" customWidth="1"/>
    <col min="3" max="3" width="20.265625" style="4" bestFit="1" customWidth="1"/>
    <col min="4" max="4" width="11.73046875" style="4" bestFit="1" customWidth="1"/>
    <col min="5" max="7" width="17.59765625" style="4" bestFit="1" customWidth="1"/>
    <col min="8" max="8" width="9.1328125" style="4"/>
    <col min="9" max="9" width="13.86328125" style="4" bestFit="1" customWidth="1"/>
    <col min="10" max="10" width="9.1328125" style="4"/>
    <col min="11" max="11" width="34.1328125" style="4" customWidth="1"/>
    <col min="12" max="15" width="9.1328125" style="4"/>
    <col min="16" max="17" width="17.73046875" style="4" bestFit="1" customWidth="1"/>
    <col min="18" max="19" width="17.73046875" style="4" customWidth="1"/>
    <col min="20" max="16384" width="9.1328125" style="4"/>
  </cols>
  <sheetData>
    <row r="1" spans="1:19" x14ac:dyDescent="0.45">
      <c r="A1" s="1" t="s">
        <v>8</v>
      </c>
      <c r="B1" s="2" t="s">
        <v>10</v>
      </c>
      <c r="C1" s="1" t="s">
        <v>11</v>
      </c>
      <c r="D1" s="3" t="s">
        <v>12</v>
      </c>
      <c r="E1" s="3" t="s">
        <v>13</v>
      </c>
      <c r="F1" s="3" t="s">
        <v>92</v>
      </c>
      <c r="G1" s="3" t="s">
        <v>91</v>
      </c>
      <c r="I1" s="5" t="s">
        <v>95</v>
      </c>
      <c r="K1" s="6" t="s">
        <v>25</v>
      </c>
    </row>
    <row r="2" spans="1:19" x14ac:dyDescent="0.45">
      <c r="A2" s="7" t="s">
        <v>46</v>
      </c>
      <c r="B2" s="8" t="s">
        <v>11</v>
      </c>
      <c r="C2" s="8" t="s">
        <v>32</v>
      </c>
      <c r="D2" s="9" t="s">
        <v>33</v>
      </c>
      <c r="E2" s="9" t="s">
        <v>34</v>
      </c>
      <c r="F2" s="9" t="s">
        <v>73</v>
      </c>
      <c r="G2" s="9" t="s">
        <v>74</v>
      </c>
      <c r="I2" s="9" t="str">
        <f>IF(Pipeline!E$8="Race",Pipeline!J10,IF(Pipeline!E$8="Gender",GraphControls!D5,IF(Pipeline!E$8="Age",GraphControls!E5,"")))</f>
        <v>Multiracial</v>
      </c>
    </row>
    <row r="3" spans="1:19" x14ac:dyDescent="0.45">
      <c r="A3" s="7" t="s">
        <v>43</v>
      </c>
      <c r="B3" s="8" t="s">
        <v>12</v>
      </c>
      <c r="C3" s="8" t="s">
        <v>35</v>
      </c>
      <c r="D3" s="7" t="s">
        <v>21</v>
      </c>
      <c r="E3" s="7" t="s">
        <v>100</v>
      </c>
      <c r="F3" s="7" t="s">
        <v>52</v>
      </c>
      <c r="G3" s="7" t="s">
        <v>54</v>
      </c>
      <c r="I3" s="7" t="str">
        <f>IF(Pipeline!E$8="Race",Pipeline!J9,IF(Pipeline!E$8="Gender",GraphControls!D4,IF(Pipeline!E$8="Age",GraphControls!E4,"")))</f>
        <v>White</v>
      </c>
      <c r="K3" s="10"/>
      <c r="L3" s="264" t="s">
        <v>23</v>
      </c>
      <c r="M3" s="265"/>
      <c r="N3" s="265"/>
      <c r="O3" s="266"/>
      <c r="P3" s="264" t="s">
        <v>24</v>
      </c>
      <c r="Q3" s="265"/>
      <c r="R3" s="265"/>
      <c r="S3" s="266"/>
    </row>
    <row r="4" spans="1:19" x14ac:dyDescent="0.45">
      <c r="A4" s="11" t="s">
        <v>9</v>
      </c>
      <c r="B4" s="12" t="s">
        <v>13</v>
      </c>
      <c r="C4" s="8" t="s">
        <v>14</v>
      </c>
      <c r="D4" s="13" t="s">
        <v>22</v>
      </c>
      <c r="E4" s="7" t="s">
        <v>101</v>
      </c>
      <c r="F4" s="7" t="s">
        <v>51</v>
      </c>
      <c r="G4" s="7" t="s">
        <v>55</v>
      </c>
      <c r="I4" s="7" t="str">
        <f>IF(Pipeline!E$8="Race",Pipeline!J8,IF(Pipeline!E$8="Gender",GraphControls!D3,IF(Pipeline!E$8="Age",GraphControls!E3,"")))</f>
        <v>Black</v>
      </c>
      <c r="K4" s="12"/>
      <c r="L4" s="14" t="str">
        <f>IF(I$2 = " - Select Race -", "", CONCATENATE(Pipeline!E$7, " | ", GraphControls!I$2))</f>
        <v>All Entering Cohort | Multiracial</v>
      </c>
      <c r="M4" s="15" t="str">
        <f>IF(I$3 = " - Select Race -", "", CONCATENATE(Pipeline!E$7, " | ", GraphControls!I$3))</f>
        <v>All Entering Cohort | White</v>
      </c>
      <c r="N4" s="15" t="str">
        <f>IF(I$4 = " - Select Race -", "", CONCATENATE(Pipeline!E$7, " | ", GraphControls!I$4))</f>
        <v>All Entering Cohort | Black</v>
      </c>
      <c r="O4" s="16" t="str">
        <f>IF(I$5 = " - Select Race -", "", CONCATENATE(Pipeline!E$7, " | ", GraphControls!I$5))</f>
        <v>All Entering Cohort | All Races</v>
      </c>
      <c r="P4" s="14" t="str">
        <f>IF(L4 = "", "", IF(ISERROR(L5), "", CONCATENATE(L4, "
(n = ", TEXT(L5, "#,###"), ")")))</f>
        <v>All Entering Cohort | Multiracial
(n = )</v>
      </c>
      <c r="Q4" s="15" t="str">
        <f>IF(M4 = "", "", IF(ISERROR(M5), "", CONCATENATE(M4, "
(n = ", TEXT(M5, "#,###"), ")")))</f>
        <v>All Entering Cohort | White
(n = )</v>
      </c>
      <c r="R4" s="15" t="str">
        <f>IF(N4 = "", "", IF(ISERROR(N5), "", CONCATENATE(N4, "
(n = ", TEXT(N5, "#,###"), ")")))</f>
        <v>All Entering Cohort | Black
(n = )</v>
      </c>
      <c r="S4" s="16" t="str">
        <f>IF(O4 = "", "", IF(ISERROR(O5), "", CONCATENATE(O4, "
(n = ", TEXT(O5, "#,###"), ")")))</f>
        <v>All Entering Cohort | All Races
(n = )</v>
      </c>
    </row>
    <row r="5" spans="1:19" x14ac:dyDescent="0.45">
      <c r="B5" s="2" t="s">
        <v>90</v>
      </c>
      <c r="C5" s="8" t="s">
        <v>17</v>
      </c>
      <c r="D5" s="17" t="s">
        <v>31</v>
      </c>
      <c r="E5" s="17" t="s">
        <v>102</v>
      </c>
      <c r="F5" s="17" t="s">
        <v>32</v>
      </c>
      <c r="G5" s="17" t="s">
        <v>32</v>
      </c>
      <c r="I5" s="11" t="str">
        <f>IF(Pipeline!E$8="Race",Pipeline!J7,IF(Pipeline!E$8="Gender",GraphControls!D2,IF(Pipeline!E$8="Age",GraphControls!E2,"")))</f>
        <v>All Races</v>
      </c>
      <c r="K5" s="8" t="s">
        <v>0</v>
      </c>
      <c r="L5" s="18">
        <f>VLOOKUP((CONCATENATE($K5, " | ", L$4)), WorkingData!$E:$J, 6, FALSE)</f>
        <v>0</v>
      </c>
      <c r="M5" s="19">
        <f>VLOOKUP((CONCATENATE($K5, " | ", M$4)), WorkingData!$E:$J, 6, FALSE)</f>
        <v>0</v>
      </c>
      <c r="N5" s="19">
        <f>VLOOKUP((CONCATENATE($K5, " | ", N$4)), WorkingData!$E:$J, 6, FALSE)</f>
        <v>0</v>
      </c>
      <c r="O5" s="20">
        <f>VLOOKUP((CONCATENATE($K5, " | ", O$4)), WorkingData!$E:$J, 6, FALSE)</f>
        <v>0</v>
      </c>
      <c r="P5" s="21" t="e">
        <f t="shared" ref="P5:S7" si="0">L5/L$5</f>
        <v>#DIV/0!</v>
      </c>
      <c r="Q5" s="22" t="e">
        <f t="shared" si="0"/>
        <v>#DIV/0!</v>
      </c>
      <c r="R5" s="22" t="e">
        <f t="shared" si="0"/>
        <v>#DIV/0!</v>
      </c>
      <c r="S5" s="23" t="e">
        <f t="shared" si="0"/>
        <v>#DIV/0!</v>
      </c>
    </row>
    <row r="6" spans="1:19" x14ac:dyDescent="0.45">
      <c r="B6" s="8" t="s">
        <v>11</v>
      </c>
      <c r="C6" s="7" t="s">
        <v>15</v>
      </c>
      <c r="K6" s="8" t="s">
        <v>1</v>
      </c>
      <c r="L6" s="24">
        <f>VLOOKUP((CONCATENATE($K6, " | ", L$4)), WorkingData!$E:$J, 6, FALSE)</f>
        <v>0</v>
      </c>
      <c r="M6" s="25">
        <f>VLOOKUP((CONCATENATE($K6, " | ", M$4)), WorkingData!$E:$J, 6, FALSE)</f>
        <v>0</v>
      </c>
      <c r="N6" s="25">
        <f>VLOOKUP((CONCATENATE($K6, " | ", N$4)), WorkingData!$E:$J, 6, FALSE)</f>
        <v>0</v>
      </c>
      <c r="O6" s="26">
        <f>VLOOKUP((CONCATENATE($K6, " | ", O$4)), WorkingData!$E:$J, 6, FALSE)</f>
        <v>0</v>
      </c>
      <c r="P6" s="27" t="e">
        <f t="shared" si="0"/>
        <v>#DIV/0!</v>
      </c>
      <c r="Q6" s="28" t="e">
        <f t="shared" si="0"/>
        <v>#DIV/0!</v>
      </c>
      <c r="R6" s="28" t="e">
        <f t="shared" si="0"/>
        <v>#DIV/0!</v>
      </c>
      <c r="S6" s="29" t="e">
        <f t="shared" si="0"/>
        <v>#DIV/0!</v>
      </c>
    </row>
    <row r="7" spans="1:19" x14ac:dyDescent="0.45">
      <c r="B7" s="8" t="s">
        <v>12</v>
      </c>
      <c r="C7" s="7" t="s">
        <v>16</v>
      </c>
      <c r="K7" s="8" t="s">
        <v>2</v>
      </c>
      <c r="L7" s="24">
        <f>VLOOKUP((CONCATENATE($K7, " | ", L$4)), WorkingData!$E:$J, 6, FALSE)</f>
        <v>0</v>
      </c>
      <c r="M7" s="25">
        <f>VLOOKUP((CONCATENATE($K7, " | ", M$4)), WorkingData!$E:$J, 6, FALSE)</f>
        <v>0</v>
      </c>
      <c r="N7" s="25">
        <f>VLOOKUP((CONCATENATE($K7, " | ", N$4)), WorkingData!$E:$J, 6, FALSE)</f>
        <v>0</v>
      </c>
      <c r="O7" s="26">
        <f>VLOOKUP((CONCATENATE($K7, " | ", O$4)), WorkingData!$E:$J, 6, FALSE)</f>
        <v>0</v>
      </c>
      <c r="P7" s="27" t="e">
        <f t="shared" si="0"/>
        <v>#DIV/0!</v>
      </c>
      <c r="Q7" s="28" t="e">
        <f t="shared" si="0"/>
        <v>#DIV/0!</v>
      </c>
      <c r="R7" s="28" t="e">
        <f t="shared" si="0"/>
        <v>#DIV/0!</v>
      </c>
      <c r="S7" s="29" t="e">
        <f t="shared" si="0"/>
        <v>#DIV/0!</v>
      </c>
    </row>
    <row r="8" spans="1:19" x14ac:dyDescent="0.45">
      <c r="B8" s="8" t="s">
        <v>13</v>
      </c>
      <c r="C8" s="7" t="s">
        <v>18</v>
      </c>
      <c r="K8" s="10" t="s">
        <v>7</v>
      </c>
      <c r="L8" s="18">
        <f>L5-L6-L7</f>
        <v>0</v>
      </c>
      <c r="M8" s="19">
        <f>M5-M6-M7</f>
        <v>0</v>
      </c>
      <c r="N8" s="19">
        <f>N5-N6-N7</f>
        <v>0</v>
      </c>
      <c r="O8" s="20">
        <f>O5-O6-O7</f>
        <v>0</v>
      </c>
      <c r="P8" s="30" t="e">
        <f>IF(ISERROR(L8/L$5), #N/A, IF(L8/L$5 &lt; 0.005, #N/A, L8/L$5))</f>
        <v>#N/A</v>
      </c>
      <c r="Q8" s="22" t="e">
        <f>IF(ISERROR(M8/M$5), #N/A, IF(M8/M$5 &lt; 0.005, #N/A, M8/M$5))</f>
        <v>#N/A</v>
      </c>
      <c r="R8" s="22" t="e">
        <f>IF(ISERROR(N8/N$5), #N/A, IF(N8/N$5 &lt; 0.005, #N/A, N8/N$5))</f>
        <v>#N/A</v>
      </c>
      <c r="S8" s="23" t="e">
        <f>IF(ISERROR(O8/O$5), #N/A, IF(O8/O$5 &lt; 0.005, #N/A, O8/O$5))</f>
        <v>#N/A</v>
      </c>
    </row>
    <row r="9" spans="1:19" x14ac:dyDescent="0.45">
      <c r="B9" s="7" t="s">
        <v>92</v>
      </c>
      <c r="C9" s="7" t="s">
        <v>19</v>
      </c>
      <c r="K9" s="8" t="s">
        <v>3</v>
      </c>
      <c r="L9" s="24">
        <f>VLOOKUP((CONCATENATE($K9, " | ", L$4)), WorkingData!$E:$J, 6, FALSE)</f>
        <v>0</v>
      </c>
      <c r="M9" s="25">
        <f>VLOOKUP((CONCATENATE($K9, " | ", M$4)), WorkingData!$E:$J, 6, FALSE)</f>
        <v>0</v>
      </c>
      <c r="N9" s="25">
        <f>VLOOKUP((CONCATENATE($K9, " | ", N$4)), WorkingData!$E:$J, 6, FALSE)</f>
        <v>0</v>
      </c>
      <c r="O9" s="26">
        <f>VLOOKUP((CONCATENATE($K9, " | ", O$4)), WorkingData!$E:$J, 6, FALSE)</f>
        <v>0</v>
      </c>
      <c r="P9" s="31" t="e">
        <f t="shared" ref="P9:S12" si="1">IF(ISERROR(L9/L$5), #N/A, IF(L9/L$5 &lt; 0.005, #N/A, L9/L$5))</f>
        <v>#N/A</v>
      </c>
      <c r="Q9" s="32" t="e">
        <f>IF(ISERROR(M9/M$5), #N/A, IF(M9/M$5 &lt; 0.005, #N/A, M9/M$5))</f>
        <v>#N/A</v>
      </c>
      <c r="R9" s="32" t="e">
        <f t="shared" si="1"/>
        <v>#N/A</v>
      </c>
      <c r="S9" s="33" t="e">
        <f t="shared" si="1"/>
        <v>#N/A</v>
      </c>
    </row>
    <row r="10" spans="1:19" x14ac:dyDescent="0.45">
      <c r="B10" s="17" t="s">
        <v>91</v>
      </c>
      <c r="C10" s="34" t="s">
        <v>20</v>
      </c>
      <c r="K10" s="8" t="s">
        <v>4</v>
      </c>
      <c r="L10" s="24">
        <f>L6-L9</f>
        <v>0</v>
      </c>
      <c r="M10" s="25">
        <f>M6-M9</f>
        <v>0</v>
      </c>
      <c r="N10" s="25">
        <f>N6-N9</f>
        <v>0</v>
      </c>
      <c r="O10" s="26">
        <f>O6-O9</f>
        <v>0</v>
      </c>
      <c r="P10" s="31" t="e">
        <f t="shared" si="1"/>
        <v>#N/A</v>
      </c>
      <c r="Q10" s="28" t="e">
        <f t="shared" si="1"/>
        <v>#N/A</v>
      </c>
      <c r="R10" s="28" t="e">
        <f t="shared" si="1"/>
        <v>#N/A</v>
      </c>
      <c r="S10" s="29" t="e">
        <f t="shared" si="1"/>
        <v>#N/A</v>
      </c>
    </row>
    <row r="11" spans="1:19" x14ac:dyDescent="0.45">
      <c r="K11" s="8" t="s">
        <v>5</v>
      </c>
      <c r="L11" s="24">
        <f>VLOOKUP((CONCATENATE($K11, " | ", L$4)), WorkingData!$E:$J, 6, FALSE)</f>
        <v>0</v>
      </c>
      <c r="M11" s="25">
        <f>VLOOKUP((CONCATENATE($K11, " | ", M$4)), WorkingData!$E:$J, 6, FALSE)</f>
        <v>0</v>
      </c>
      <c r="N11" s="25">
        <f>VLOOKUP((CONCATENATE($K11, " | ", N$4)), WorkingData!$E:$J, 6, FALSE)</f>
        <v>0</v>
      </c>
      <c r="O11" s="26">
        <f>VLOOKUP((CONCATENATE($K11, " | ", O$4)), WorkingData!$E:$J, 6, FALSE)</f>
        <v>0</v>
      </c>
      <c r="P11" s="31" t="e">
        <f t="shared" si="1"/>
        <v>#N/A</v>
      </c>
      <c r="Q11" s="32" t="e">
        <f t="shared" si="1"/>
        <v>#N/A</v>
      </c>
      <c r="R11" s="32" t="e">
        <f t="shared" si="1"/>
        <v>#N/A</v>
      </c>
      <c r="S11" s="33" t="e">
        <f t="shared" si="1"/>
        <v>#N/A</v>
      </c>
    </row>
    <row r="12" spans="1:19" x14ac:dyDescent="0.45">
      <c r="K12" s="12" t="s">
        <v>6</v>
      </c>
      <c r="L12" s="35">
        <f>L7-L11</f>
        <v>0</v>
      </c>
      <c r="M12" s="36">
        <f>M7-M11</f>
        <v>0</v>
      </c>
      <c r="N12" s="36">
        <f>N7-N11</f>
        <v>0</v>
      </c>
      <c r="O12" s="37">
        <f>O7-O11</f>
        <v>0</v>
      </c>
      <c r="P12" s="38" t="e">
        <f t="shared" si="1"/>
        <v>#N/A</v>
      </c>
      <c r="Q12" s="39" t="e">
        <f t="shared" si="1"/>
        <v>#N/A</v>
      </c>
      <c r="R12" s="39" t="e">
        <f t="shared" si="1"/>
        <v>#N/A</v>
      </c>
      <c r="S12" s="40" t="e">
        <f t="shared" si="1"/>
        <v>#N/A</v>
      </c>
    </row>
    <row r="15" spans="1:19" x14ac:dyDescent="0.45">
      <c r="B15" s="5" t="s">
        <v>97</v>
      </c>
      <c r="I15" s="5" t="s">
        <v>96</v>
      </c>
      <c r="K15" s="6" t="s">
        <v>81</v>
      </c>
    </row>
    <row r="16" spans="1:19" x14ac:dyDescent="0.45">
      <c r="B16" s="2" t="s">
        <v>11</v>
      </c>
      <c r="C16" s="41" t="s">
        <v>12</v>
      </c>
      <c r="D16" s="41" t="s">
        <v>13</v>
      </c>
      <c r="E16" s="41" t="s">
        <v>92</v>
      </c>
      <c r="F16" s="42" t="s">
        <v>91</v>
      </c>
      <c r="I16" s="9" t="str">
        <f>IF(Loss!E$8="Race",Loss!J10,IF(Loss!E$8="Gender",GraphControls!D5,IF(Loss!E$8="Age",GraphControls!E5,IF(Loss!E$8="Readiness",GraphControls!F5,IF(Loss!E$8="Pell",GraphControls!G5,"")))))</f>
        <v>Asian/Pacific Islander</v>
      </c>
    </row>
    <row r="17" spans="2:19" x14ac:dyDescent="0.45">
      <c r="B17" s="8" t="s">
        <v>35</v>
      </c>
      <c r="C17" s="43" t="s">
        <v>33</v>
      </c>
      <c r="D17" s="43" t="s">
        <v>34</v>
      </c>
      <c r="E17" s="43" t="s">
        <v>73</v>
      </c>
      <c r="F17" s="44" t="s">
        <v>74</v>
      </c>
      <c r="I17" s="7" t="str">
        <f>IF(Loss!E$8="Race",Loss!J9,IF(Loss!E$8="Gender",GraphControls!D4,IF(Loss!E$8="Age",GraphControls!E4,IF(Loss!E$8="Readiness",GraphControls!F4,IF(Loss!E$8="Pell",GraphControls!G4,"")))))</f>
        <v>White</v>
      </c>
      <c r="K17" s="10"/>
      <c r="L17" s="264" t="s">
        <v>23</v>
      </c>
      <c r="M17" s="265"/>
      <c r="N17" s="265"/>
      <c r="O17" s="266"/>
      <c r="P17" s="264" t="s">
        <v>24</v>
      </c>
      <c r="Q17" s="265"/>
      <c r="R17" s="265"/>
      <c r="S17" s="266"/>
    </row>
    <row r="18" spans="2:19" x14ac:dyDescent="0.45">
      <c r="B18" s="8" t="s">
        <v>14</v>
      </c>
      <c r="C18" s="43" t="s">
        <v>21</v>
      </c>
      <c r="D18" s="43" t="s">
        <v>100</v>
      </c>
      <c r="E18" s="43" t="s">
        <v>52</v>
      </c>
      <c r="F18" s="44" t="s">
        <v>54</v>
      </c>
      <c r="I18" s="7" t="str">
        <f>IF(Loss!E$8="Race",Loss!J8,IF(Loss!E$8="Gender",GraphControls!D3,IF(Loss!E$8="Age",GraphControls!E3,IF(Loss!E$8="Readiness",GraphControls!F3,IF(Loss!E$8="Pell",GraphControls!G3,"")))))</f>
        <v>Black</v>
      </c>
      <c r="K18" s="12"/>
      <c r="L18" s="14" t="str">
        <f>IF(I$16 = " - Select Race -", "", CONCATENATE(Loss!E$7, " | ", GraphControls!I$16))</f>
        <v>All Entering Cohort | Asian/Pacific Islander</v>
      </c>
      <c r="M18" s="15" t="str">
        <f>IF(I$17 = " - Select Race -", "", CONCATENATE(Loss!E$7, " | ", GraphControls!I$17))</f>
        <v>All Entering Cohort | White</v>
      </c>
      <c r="N18" s="15" t="str">
        <f>IF(I$18 = " - Select Race -", "", CONCATENATE(Loss!E$7, " | ", GraphControls!I$18))</f>
        <v>All Entering Cohort | Black</v>
      </c>
      <c r="O18" s="16" t="str">
        <f>IF(I$19 = " - Select Race -", "", CONCATENATE(Loss!E$7, " | ", GraphControls!I$19))</f>
        <v>All Entering Cohort | All Races</v>
      </c>
      <c r="P18" s="14" t="str">
        <f>IF(L18 = "", "", IF(ISERROR(L19), "", CONCATENATE(L18, "
(n = ", TEXT(L19, "#,###"), ")")))</f>
        <v>All Entering Cohort | Asian/Pacific Islander
(n = )</v>
      </c>
      <c r="Q18" s="15" t="str">
        <f>IF(M18 = "", "", IF(ISERROR(M19), "", CONCATENATE(M18, "
(n = ", TEXT(M19, "#,###"), ")")))</f>
        <v>All Entering Cohort | White
(n = )</v>
      </c>
      <c r="R18" s="15" t="str">
        <f>IF(N18 = "", "", IF(ISERROR(N19), "", CONCATENATE(N18, "
(n = ", TEXT(N19, "#,###"), ")")))</f>
        <v>All Entering Cohort | Black
(n = )</v>
      </c>
      <c r="S18" s="16" t="str">
        <f>IF(O18 = "", "", IF(ISERROR(O19), "", CONCATENATE(O18, "
(n = ", TEXT(O19, "#,###"), ")")))</f>
        <v>All Entering Cohort | All Races
(n = )</v>
      </c>
    </row>
    <row r="19" spans="2:19" x14ac:dyDescent="0.45">
      <c r="B19" s="8" t="s">
        <v>17</v>
      </c>
      <c r="C19" s="43" t="s">
        <v>22</v>
      </c>
      <c r="D19" s="43" t="s">
        <v>101</v>
      </c>
      <c r="E19" s="43" t="s">
        <v>51</v>
      </c>
      <c r="F19" s="44" t="s">
        <v>55</v>
      </c>
      <c r="I19" s="11" t="str">
        <f>IF(Loss!E$8="Race",Loss!J7,IF(Loss!E$8="Gender",GraphControls!D2,IF(Loss!E$8="Age",GraphControls!E2,IF(Loss!E$8="Readiness",GraphControls!F2,IF(Loss!E$8="Pell",GraphControls!G2,"")))))</f>
        <v>All Races</v>
      </c>
      <c r="K19" s="10" t="s">
        <v>0</v>
      </c>
      <c r="L19" s="18">
        <f>VLOOKUP((CONCATENATE($K19, " | ", L$18)), WorkingData!$E:$J, 6, FALSE)</f>
        <v>0</v>
      </c>
      <c r="M19" s="19">
        <f>VLOOKUP((CONCATENATE($K19, " | ", M$18)), WorkingData!$E:$J, 6, FALSE)</f>
        <v>0</v>
      </c>
      <c r="N19" s="19">
        <f>VLOOKUP((CONCATENATE($K19, " | ", N$18)), WorkingData!$E:$J, 6, FALSE)</f>
        <v>0</v>
      </c>
      <c r="O19" s="20">
        <f>VLOOKUP((CONCATENATE($K19, " | ", O$18)), WorkingData!$E:$J, 6, FALSE)</f>
        <v>0</v>
      </c>
      <c r="P19" s="21" t="e">
        <f>L19/L$19</f>
        <v>#DIV/0!</v>
      </c>
      <c r="Q19" s="22" t="e">
        <f t="shared" ref="Q19:S19" si="2">M19/M$19</f>
        <v>#DIV/0!</v>
      </c>
      <c r="R19" s="22" t="e">
        <f t="shared" si="2"/>
        <v>#DIV/0!</v>
      </c>
      <c r="S19" s="23" t="e">
        <f t="shared" si="2"/>
        <v>#DIV/0!</v>
      </c>
    </row>
    <row r="20" spans="2:19" x14ac:dyDescent="0.45">
      <c r="B20" s="8" t="s">
        <v>15</v>
      </c>
      <c r="C20" s="43" t="s">
        <v>31</v>
      </c>
      <c r="D20" s="43" t="s">
        <v>102</v>
      </c>
      <c r="E20" s="43" t="s">
        <v>53</v>
      </c>
      <c r="F20" s="44" t="s">
        <v>56</v>
      </c>
      <c r="K20" s="10" t="s">
        <v>7</v>
      </c>
      <c r="L20" s="18">
        <f>L19-L21-L22</f>
        <v>0</v>
      </c>
      <c r="M20" s="19">
        <f>M19-M21-M22</f>
        <v>0</v>
      </c>
      <c r="N20" s="19">
        <f>N19-N21-N22</f>
        <v>0</v>
      </c>
      <c r="O20" s="20">
        <f>O19-O21-O22</f>
        <v>0</v>
      </c>
      <c r="P20" s="30" t="e">
        <f t="shared" ref="P20:Q22" si="3">IF(ISERROR(L20/L$19), #N/A, IF(L20/L$19 &lt; 0.005, #N/A, L20/L$19))</f>
        <v>#N/A</v>
      </c>
      <c r="Q20" s="22" t="e">
        <f t="shared" si="3"/>
        <v>#N/A</v>
      </c>
      <c r="R20" s="22" t="e">
        <f t="shared" ref="R20:S20" si="4">IF(ISERROR(N20/N$19), #N/A, IF(N20/N$19 &lt; 0.005, #N/A, N20/N$19))</f>
        <v>#N/A</v>
      </c>
      <c r="S20" s="23" t="e">
        <f t="shared" si="4"/>
        <v>#N/A</v>
      </c>
    </row>
    <row r="21" spans="2:19" x14ac:dyDescent="0.45">
      <c r="B21" s="8" t="s">
        <v>16</v>
      </c>
      <c r="C21" s="43" t="s">
        <v>41</v>
      </c>
      <c r="D21" s="43"/>
      <c r="E21" s="43"/>
      <c r="F21" s="44"/>
      <c r="K21" s="8" t="s">
        <v>1</v>
      </c>
      <c r="L21" s="24">
        <f>VLOOKUP((CONCATENATE($K21, " | ", L$18)), WorkingData!$E:$J, 6, FALSE)</f>
        <v>0</v>
      </c>
      <c r="M21" s="25">
        <f>VLOOKUP((CONCATENATE($K21, " | ", M$18)), WorkingData!$E:$J, 6, FALSE)</f>
        <v>0</v>
      </c>
      <c r="N21" s="25">
        <f>VLOOKUP((CONCATENATE($K21, " | ", N$18)), WorkingData!$E:$J, 6, FALSE)</f>
        <v>0</v>
      </c>
      <c r="O21" s="26">
        <f>VLOOKUP((CONCATENATE($K21, " | ", O$18)), WorkingData!$E:$J, 6, FALSE)</f>
        <v>0</v>
      </c>
      <c r="P21" s="31" t="e">
        <f t="shared" si="3"/>
        <v>#N/A</v>
      </c>
      <c r="Q21" s="32" t="e">
        <f t="shared" si="3"/>
        <v>#N/A</v>
      </c>
      <c r="R21" s="32" t="e">
        <f t="shared" ref="R21:R22" si="5">IF(ISERROR(N21/N$19), #N/A, IF(N21/N$19 &lt; 0.005, #N/A, N21/N$19))</f>
        <v>#N/A</v>
      </c>
      <c r="S21" s="33" t="e">
        <f t="shared" ref="S21:S22" si="6">IF(ISERROR(O21/O$19), #N/A, IF(O21/O$19 &lt; 0.005, #N/A, O21/O$19))</f>
        <v>#N/A</v>
      </c>
    </row>
    <row r="22" spans="2:19" x14ac:dyDescent="0.45">
      <c r="B22" s="8" t="s">
        <v>18</v>
      </c>
      <c r="C22" s="43"/>
      <c r="D22" s="43"/>
      <c r="E22" s="43"/>
      <c r="F22" s="44"/>
      <c r="K22" s="12" t="s">
        <v>2</v>
      </c>
      <c r="L22" s="35">
        <f>VLOOKUP((CONCATENATE($K22, " | ", L$18)), WorkingData!$E:$J, 6, FALSE)</f>
        <v>0</v>
      </c>
      <c r="M22" s="36">
        <f>VLOOKUP((CONCATENATE($K22, " | ", M$18)), WorkingData!$E:$J, 6, FALSE)</f>
        <v>0</v>
      </c>
      <c r="N22" s="36">
        <f>VLOOKUP((CONCATENATE($K22, " | ", N$18)), WorkingData!$E:$J, 6, FALSE)</f>
        <v>0</v>
      </c>
      <c r="O22" s="37">
        <f>VLOOKUP((CONCATENATE($K22, " | ", O$18)), WorkingData!$E:$J, 6, FALSE)</f>
        <v>0</v>
      </c>
      <c r="P22" s="38" t="e">
        <f t="shared" si="3"/>
        <v>#N/A</v>
      </c>
      <c r="Q22" s="45" t="e">
        <f t="shared" si="3"/>
        <v>#N/A</v>
      </c>
      <c r="R22" s="45" t="e">
        <f t="shared" si="5"/>
        <v>#N/A</v>
      </c>
      <c r="S22" s="46" t="e">
        <f t="shared" si="6"/>
        <v>#N/A</v>
      </c>
    </row>
    <row r="23" spans="2:19" x14ac:dyDescent="0.45">
      <c r="B23" s="8" t="s">
        <v>45</v>
      </c>
      <c r="C23" s="43"/>
      <c r="D23" s="43"/>
      <c r="E23" s="43"/>
      <c r="F23" s="44"/>
      <c r="K23" s="47"/>
      <c r="L23" s="19"/>
      <c r="M23" s="19"/>
      <c r="N23" s="19"/>
      <c r="O23" s="19"/>
      <c r="P23" s="48"/>
      <c r="Q23" s="48"/>
      <c r="R23" s="48"/>
      <c r="S23" s="48"/>
    </row>
    <row r="24" spans="2:19" x14ac:dyDescent="0.45">
      <c r="B24" s="8" t="s">
        <v>19</v>
      </c>
      <c r="C24" s="43"/>
      <c r="D24" s="43"/>
      <c r="E24" s="43"/>
      <c r="F24" s="44"/>
      <c r="K24" s="43"/>
      <c r="L24" s="25"/>
      <c r="M24" s="25"/>
      <c r="N24" s="25"/>
      <c r="O24" s="25"/>
      <c r="P24" s="32"/>
      <c r="Q24" s="32"/>
      <c r="R24" s="32"/>
      <c r="S24" s="32"/>
    </row>
    <row r="25" spans="2:19" x14ac:dyDescent="0.45">
      <c r="B25" s="8" t="s">
        <v>20</v>
      </c>
      <c r="C25" s="43"/>
      <c r="D25" s="43"/>
      <c r="E25" s="43"/>
      <c r="F25" s="44"/>
      <c r="K25" s="6" t="s">
        <v>82</v>
      </c>
    </row>
    <row r="26" spans="2:19" x14ac:dyDescent="0.45">
      <c r="B26" s="12" t="s">
        <v>42</v>
      </c>
      <c r="C26" s="49"/>
      <c r="D26" s="49"/>
      <c r="E26" s="49"/>
      <c r="F26" s="34"/>
    </row>
    <row r="27" spans="2:19" x14ac:dyDescent="0.45">
      <c r="K27" s="10"/>
      <c r="L27" s="264" t="s">
        <v>23</v>
      </c>
      <c r="M27" s="265"/>
      <c r="N27" s="265"/>
      <c r="O27" s="266"/>
      <c r="P27" s="264" t="s">
        <v>24</v>
      </c>
      <c r="Q27" s="265"/>
      <c r="R27" s="265"/>
      <c r="S27" s="266"/>
    </row>
    <row r="28" spans="2:19" x14ac:dyDescent="0.45">
      <c r="K28" s="12"/>
      <c r="L28" s="14" t="str">
        <f>IF(I$16 = " - Select Race -", "", CONCATENATE(Loss!E$7, " | ", GraphControls!I$16))</f>
        <v>All Entering Cohort | Asian/Pacific Islander</v>
      </c>
      <c r="M28" s="15" t="str">
        <f>IF(I$17 = " - Select Race -", "", CONCATENATE(Loss!E$7, " | ", GraphControls!I$17))</f>
        <v>All Entering Cohort | White</v>
      </c>
      <c r="N28" s="15" t="str">
        <f>IF(I$18 = " - Select Race -", "", CONCATENATE(Loss!E$7, " | ", GraphControls!I$18))</f>
        <v>All Entering Cohort | Black</v>
      </c>
      <c r="O28" s="16" t="str">
        <f>IF(I$19 = " - Select Race -", "", CONCATENATE(Loss!E$7, " | ", GraphControls!I$19))</f>
        <v>All Entering Cohort | All Races</v>
      </c>
      <c r="P28" s="14" t="str">
        <f>IF(L28 = "", "", IF(ISERROR(L31), "", CONCATENATE(L28, "
(n = ", TEXT(L31, "#,###"), ")")))</f>
        <v>All Entering Cohort | Asian/Pacific Islander
(n = )</v>
      </c>
      <c r="Q28" s="15" t="str">
        <f>IF(M28 = "", "", IF(ISERROR(M31), "", CONCATENATE(M28, "
(n = ", TEXT(M31, "#,###"), ")")))</f>
        <v>All Entering Cohort | White
(n = )</v>
      </c>
      <c r="R28" s="15" t="str">
        <f>IF(N28 = "", "", IF(ISERROR(N31), "", CONCATENATE(N28, "
(n = ", TEXT(N31, "#,###"), ")")))</f>
        <v>All Entering Cohort | Black
(n = )</v>
      </c>
      <c r="S28" s="16" t="str">
        <f>IF(O28 = "", "", IF(ISERROR(O31), "", CONCATENATE(O28, "
(n = ", TEXT(O31, "#,###"), ")")))</f>
        <v>All Entering Cohort | All Races
(n = )</v>
      </c>
    </row>
    <row r="29" spans="2:19" x14ac:dyDescent="0.45">
      <c r="K29" s="10" t="s">
        <v>1</v>
      </c>
      <c r="L29" s="18">
        <f>VLOOKUP((CONCATENATE($K29, " | ", L$28)), WorkingData!$E:$J, 6, FALSE)</f>
        <v>0</v>
      </c>
      <c r="M29" s="19">
        <f>VLOOKUP((CONCATENATE($K29, " | ", M$28)), WorkingData!$E:$J, 6, FALSE)</f>
        <v>0</v>
      </c>
      <c r="N29" s="19">
        <f>VLOOKUP((CONCATENATE($K29, " | ", N$28)), WorkingData!$E:$J, 6, FALSE)</f>
        <v>0</v>
      </c>
      <c r="O29" s="20">
        <f>VLOOKUP((CONCATENATE($K29, " | ", O$28)), WorkingData!$E:$J, 6, FALSE)</f>
        <v>0</v>
      </c>
      <c r="P29" s="21" t="e">
        <f>L29/L$31</f>
        <v>#DIV/0!</v>
      </c>
      <c r="Q29" s="22" t="e">
        <f t="shared" ref="Q29:S29" si="7">M29/M$31</f>
        <v>#DIV/0!</v>
      </c>
      <c r="R29" s="22" t="e">
        <f t="shared" si="7"/>
        <v>#DIV/0!</v>
      </c>
      <c r="S29" s="23" t="e">
        <f t="shared" si="7"/>
        <v>#DIV/0!</v>
      </c>
    </row>
    <row r="30" spans="2:19" x14ac:dyDescent="0.45">
      <c r="K30" s="8" t="s">
        <v>2</v>
      </c>
      <c r="L30" s="24">
        <f>VLOOKUP((CONCATENATE($K30, " | ", L$28)), WorkingData!$E:$J, 6, FALSE)</f>
        <v>0</v>
      </c>
      <c r="M30" s="25">
        <f>VLOOKUP((CONCATENATE($K30, " | ", M$28)), WorkingData!$E:$J, 6, FALSE)</f>
        <v>0</v>
      </c>
      <c r="N30" s="25">
        <f>VLOOKUP((CONCATENATE($K30, " | ", N$28)), WorkingData!$E:$J, 6, FALSE)</f>
        <v>0</v>
      </c>
      <c r="O30" s="26">
        <f>VLOOKUP((CONCATENATE($K30, " | ", O$28)), WorkingData!$E:$J, 6, FALSE)</f>
        <v>0</v>
      </c>
      <c r="P30" s="27" t="e">
        <f t="shared" ref="P30:P31" si="8">L30/L$31</f>
        <v>#DIV/0!</v>
      </c>
      <c r="Q30" s="28" t="e">
        <f t="shared" ref="Q30:Q31" si="9">M30/M$31</f>
        <v>#DIV/0!</v>
      </c>
      <c r="R30" s="28" t="e">
        <f t="shared" ref="R30:R31" si="10">N30/N$31</f>
        <v>#DIV/0!</v>
      </c>
      <c r="S30" s="29" t="e">
        <f t="shared" ref="S30:S31" si="11">O30/O$31</f>
        <v>#DIV/0!</v>
      </c>
    </row>
    <row r="31" spans="2:19" x14ac:dyDescent="0.45">
      <c r="K31" s="12" t="s">
        <v>83</v>
      </c>
      <c r="L31" s="35">
        <f>L29+L30</f>
        <v>0</v>
      </c>
      <c r="M31" s="36">
        <f t="shared" ref="M31:O31" si="12">M29+M30</f>
        <v>0</v>
      </c>
      <c r="N31" s="36">
        <f t="shared" si="12"/>
        <v>0</v>
      </c>
      <c r="O31" s="37">
        <f t="shared" si="12"/>
        <v>0</v>
      </c>
      <c r="P31" s="50" t="e">
        <f t="shared" si="8"/>
        <v>#DIV/0!</v>
      </c>
      <c r="Q31" s="45" t="e">
        <f t="shared" si="9"/>
        <v>#DIV/0!</v>
      </c>
      <c r="R31" s="45" t="e">
        <f t="shared" si="10"/>
        <v>#DIV/0!</v>
      </c>
      <c r="S31" s="46" t="e">
        <f t="shared" si="11"/>
        <v>#DIV/0!</v>
      </c>
    </row>
    <row r="32" spans="2:19" x14ac:dyDescent="0.45">
      <c r="K32" s="9" t="s">
        <v>3</v>
      </c>
      <c r="L32" s="18">
        <f>VLOOKUP((CONCATENATE($K32, " | ", L$28)), WorkingData!$E:$J, 6, FALSE)</f>
        <v>0</v>
      </c>
      <c r="M32" s="19">
        <f>VLOOKUP((CONCATENATE($K32, " | ", M$28)), WorkingData!$E:$J, 6, FALSE)</f>
        <v>0</v>
      </c>
      <c r="N32" s="19">
        <f>VLOOKUP((CONCATENATE($K32, " | ", N$28)), WorkingData!$E:$J, 6, FALSE)</f>
        <v>0</v>
      </c>
      <c r="O32" s="20">
        <f>VLOOKUP((CONCATENATE($K32, " | ", O$28)), WorkingData!$E:$J, 6, FALSE)</f>
        <v>0</v>
      </c>
      <c r="P32" s="30" t="e">
        <f>IF(ISERROR(L32/L$31), #N/A, IF(L32/L$31 &lt; 0.005, #N/A, L32/L$31))</f>
        <v>#N/A</v>
      </c>
      <c r="Q32" s="22" t="e">
        <f t="shared" ref="Q32:S32" si="13">IF(ISERROR(M32/M$31), #N/A, IF(M32/M$31 &lt; 0.005, #N/A, M32/M$31))</f>
        <v>#N/A</v>
      </c>
      <c r="R32" s="22" t="e">
        <f t="shared" si="13"/>
        <v>#N/A</v>
      </c>
      <c r="S32" s="23" t="e">
        <f t="shared" si="13"/>
        <v>#N/A</v>
      </c>
    </row>
    <row r="33" spans="11:19" x14ac:dyDescent="0.45">
      <c r="K33" s="7" t="s">
        <v>4</v>
      </c>
      <c r="L33" s="24">
        <f>L29-L32</f>
        <v>0</v>
      </c>
      <c r="M33" s="25">
        <f t="shared" ref="M33:O33" si="14">M29-M32</f>
        <v>0</v>
      </c>
      <c r="N33" s="25">
        <f t="shared" si="14"/>
        <v>0</v>
      </c>
      <c r="O33" s="26">
        <f t="shared" si="14"/>
        <v>0</v>
      </c>
      <c r="P33" s="31" t="e">
        <f t="shared" ref="P33:P34" si="15">IF(ISERROR(L33/L$31), #N/A, IF(L33/L$31 &lt; 0.005, #N/A, L33/L$31))</f>
        <v>#N/A</v>
      </c>
      <c r="Q33" s="32" t="e">
        <f t="shared" ref="Q33:Q35" si="16">IF(ISERROR(M33/M$31), #N/A, IF(M33/M$31 &lt; 0.005, #N/A, M33/M$31))</f>
        <v>#N/A</v>
      </c>
      <c r="R33" s="32" t="e">
        <f t="shared" ref="R33:R35" si="17">IF(ISERROR(N33/N$31), #N/A, IF(N33/N$31 &lt; 0.005, #N/A, N33/N$31))</f>
        <v>#N/A</v>
      </c>
      <c r="S33" s="33" t="e">
        <f t="shared" ref="S33:S35" si="18">IF(ISERROR(O33/O$31), #N/A, IF(O33/O$31 &lt; 0.005, #N/A, O33/O$31))</f>
        <v>#N/A</v>
      </c>
    </row>
    <row r="34" spans="11:19" x14ac:dyDescent="0.45">
      <c r="K34" s="7" t="s">
        <v>5</v>
      </c>
      <c r="L34" s="24">
        <f>VLOOKUP((CONCATENATE($K34, " | ", L$28)), WorkingData!$E:$J, 6, FALSE)</f>
        <v>0</v>
      </c>
      <c r="M34" s="25">
        <f>VLOOKUP((CONCATENATE($K34, " | ", M$28)), WorkingData!$E:$J, 6, FALSE)</f>
        <v>0</v>
      </c>
      <c r="N34" s="25">
        <f>VLOOKUP((CONCATENATE($K34, " | ", N$28)), WorkingData!$E:$J, 6, FALSE)</f>
        <v>0</v>
      </c>
      <c r="O34" s="26">
        <f>VLOOKUP((CONCATENATE($K34, " | ", O$28)), WorkingData!$E:$J, 6, FALSE)</f>
        <v>0</v>
      </c>
      <c r="P34" s="31" t="e">
        <f t="shared" si="15"/>
        <v>#N/A</v>
      </c>
      <c r="Q34" s="28" t="e">
        <f t="shared" si="16"/>
        <v>#N/A</v>
      </c>
      <c r="R34" s="28" t="e">
        <f t="shared" si="17"/>
        <v>#N/A</v>
      </c>
      <c r="S34" s="29" t="e">
        <f t="shared" si="18"/>
        <v>#N/A</v>
      </c>
    </row>
    <row r="35" spans="11:19" x14ac:dyDescent="0.45">
      <c r="K35" s="11" t="s">
        <v>6</v>
      </c>
      <c r="L35" s="35">
        <f>L30-L34</f>
        <v>0</v>
      </c>
      <c r="M35" s="36">
        <f>M30-M34</f>
        <v>0</v>
      </c>
      <c r="N35" s="36">
        <f>N30-N34</f>
        <v>0</v>
      </c>
      <c r="O35" s="37">
        <f>O30-O34</f>
        <v>0</v>
      </c>
      <c r="P35" s="38" t="e">
        <f>IF(ISERROR(L35/L$31), #N/A, IF(L35/L$31 &lt; 0.005, #N/A, L35/L$31))</f>
        <v>#N/A</v>
      </c>
      <c r="Q35" s="45" t="e">
        <f t="shared" si="16"/>
        <v>#N/A</v>
      </c>
      <c r="R35" s="45" t="e">
        <f t="shared" si="17"/>
        <v>#N/A</v>
      </c>
      <c r="S35" s="46" t="e">
        <f t="shared" si="18"/>
        <v>#N/A</v>
      </c>
    </row>
  </sheetData>
  <sheetProtection algorithmName="SHA-512" hashValue="QH0P7eg53jWNiV8HiYx8JMdlQVHVHnfOb9ypCHKgXKpClB/fcmrvAKeYHzk4h0HcxoFUby1ISv1g3VB4xlzUxw==" saltValue="oYV+AGpVamSU9TbIP74CUA==" spinCount="100000" sheet="1" objects="1" scenarios="1"/>
  <mergeCells count="6">
    <mergeCell ref="L27:O27"/>
    <mergeCell ref="P27:S27"/>
    <mergeCell ref="P3:S3"/>
    <mergeCell ref="L3:O3"/>
    <mergeCell ref="L17:O17"/>
    <mergeCell ref="P17:S17"/>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397"/>
  <sheetViews>
    <sheetView workbookViewId="0">
      <pane ySplit="1" topLeftCell="A2" activePane="bottomLeft" state="frozen"/>
      <selection activeCell="E7" sqref="E7:G7"/>
      <selection pane="bottomLeft" activeCell="E7" sqref="E7:G7"/>
    </sheetView>
  </sheetViews>
  <sheetFormatPr defaultColWidth="9.1328125" defaultRowHeight="14.25" x14ac:dyDescent="0.45"/>
  <cols>
    <col min="1" max="1" width="13.86328125" style="4" bestFit="1" customWidth="1"/>
    <col min="2" max="2" width="20.3984375" style="4" bestFit="1" customWidth="1"/>
    <col min="3" max="3" width="16.59765625" style="4" bestFit="1" customWidth="1"/>
    <col min="4" max="4" width="12.1328125" style="4" bestFit="1" customWidth="1"/>
    <col min="5" max="5" width="70.59765625" style="4" bestFit="1" customWidth="1"/>
    <col min="6" max="6" width="22.3984375" style="4" bestFit="1" customWidth="1"/>
    <col min="7" max="7" width="25.265625" style="4" bestFit="1" customWidth="1"/>
    <col min="8" max="8" width="17.3984375" style="4" bestFit="1" customWidth="1"/>
    <col min="9" max="9" width="20.265625" style="4" bestFit="1" customWidth="1"/>
    <col min="10" max="10" width="8.3984375" style="59" bestFit="1" customWidth="1"/>
    <col min="11" max="16384" width="9.1328125" style="4"/>
  </cols>
  <sheetData>
    <row r="1" spans="1:10" s="51" customFormat="1" x14ac:dyDescent="0.45">
      <c r="A1" s="51" t="s">
        <v>69</v>
      </c>
      <c r="B1" s="51" t="s">
        <v>72</v>
      </c>
      <c r="C1" s="51" t="s">
        <v>70</v>
      </c>
      <c r="D1" s="51" t="s">
        <v>71</v>
      </c>
      <c r="E1" s="51" t="s">
        <v>68</v>
      </c>
      <c r="F1" s="51" t="s">
        <v>66</v>
      </c>
      <c r="G1" s="51" t="s">
        <v>8</v>
      </c>
      <c r="H1" s="51" t="s">
        <v>10</v>
      </c>
      <c r="I1" s="51" t="s">
        <v>67</v>
      </c>
      <c r="J1" s="52" t="s">
        <v>65</v>
      </c>
    </row>
    <row r="2" spans="1:10" x14ac:dyDescent="0.45">
      <c r="A2" s="43">
        <v>1</v>
      </c>
      <c r="B2" s="43">
        <v>1</v>
      </c>
      <c r="C2" s="43">
        <v>0</v>
      </c>
      <c r="D2" s="43">
        <v>1</v>
      </c>
      <c r="E2" s="43" t="str">
        <f t="shared" ref="E2:E33" si="0">CONCATENATE(F2, " | ", G2, " | ", I2)</f>
        <v>Admitted | All Entering Cohort | All Races</v>
      </c>
      <c r="F2" s="43" t="s">
        <v>0</v>
      </c>
      <c r="G2" s="43" t="s">
        <v>46</v>
      </c>
      <c r="H2" s="43" t="s">
        <v>11</v>
      </c>
      <c r="I2" s="43" t="s">
        <v>35</v>
      </c>
      <c r="J2" s="53">
        <f>DataEntry!G9</f>
        <v>0</v>
      </c>
    </row>
    <row r="3" spans="1:10" x14ac:dyDescent="0.45">
      <c r="A3" s="43">
        <v>1</v>
      </c>
      <c r="B3" s="43">
        <v>1</v>
      </c>
      <c r="C3" s="43">
        <v>1</v>
      </c>
      <c r="D3" s="43">
        <v>1</v>
      </c>
      <c r="E3" s="43" t="str">
        <f t="shared" si="0"/>
        <v>Admitted | All Entering Cohort | American Indian</v>
      </c>
      <c r="F3" s="43" t="s">
        <v>0</v>
      </c>
      <c r="G3" s="43" t="s">
        <v>46</v>
      </c>
      <c r="H3" s="43" t="s">
        <v>11</v>
      </c>
      <c r="I3" s="43" t="s">
        <v>14</v>
      </c>
      <c r="J3" s="53">
        <f>DataEntry!G12</f>
        <v>0</v>
      </c>
    </row>
    <row r="4" spans="1:10" x14ac:dyDescent="0.45">
      <c r="A4" s="43">
        <v>1</v>
      </c>
      <c r="B4" s="43">
        <v>1</v>
      </c>
      <c r="C4" s="43">
        <v>2</v>
      </c>
      <c r="D4" s="43">
        <v>1</v>
      </c>
      <c r="E4" s="43" t="str">
        <f t="shared" si="0"/>
        <v>Admitted | All Entering Cohort | Asian/Pacific Islander</v>
      </c>
      <c r="F4" s="43" t="s">
        <v>0</v>
      </c>
      <c r="G4" s="43" t="s">
        <v>46</v>
      </c>
      <c r="H4" s="43" t="s">
        <v>11</v>
      </c>
      <c r="I4" s="43" t="s">
        <v>17</v>
      </c>
      <c r="J4" s="53">
        <f>DataEntry!G13</f>
        <v>0</v>
      </c>
    </row>
    <row r="5" spans="1:10" x14ac:dyDescent="0.45">
      <c r="A5" s="43">
        <v>1</v>
      </c>
      <c r="B5" s="43">
        <v>1</v>
      </c>
      <c r="C5" s="43">
        <v>3</v>
      </c>
      <c r="D5" s="43">
        <v>1</v>
      </c>
      <c r="E5" s="43" t="str">
        <f t="shared" si="0"/>
        <v>Admitted | All Entering Cohort | Black</v>
      </c>
      <c r="F5" s="43" t="s">
        <v>0</v>
      </c>
      <c r="G5" s="43" t="s">
        <v>46</v>
      </c>
      <c r="H5" s="43" t="s">
        <v>11</v>
      </c>
      <c r="I5" s="43" t="s">
        <v>15</v>
      </c>
      <c r="J5" s="53">
        <f>DataEntry!G14</f>
        <v>0</v>
      </c>
    </row>
    <row r="6" spans="1:10" x14ac:dyDescent="0.45">
      <c r="A6" s="43">
        <v>1</v>
      </c>
      <c r="B6" s="43">
        <v>1</v>
      </c>
      <c r="C6" s="43">
        <v>4</v>
      </c>
      <c r="D6" s="43">
        <v>1</v>
      </c>
      <c r="E6" s="43" t="str">
        <f t="shared" si="0"/>
        <v>Admitted | All Entering Cohort | Hispanic</v>
      </c>
      <c r="F6" s="43" t="s">
        <v>0</v>
      </c>
      <c r="G6" s="43" t="s">
        <v>46</v>
      </c>
      <c r="H6" s="43" t="s">
        <v>11</v>
      </c>
      <c r="I6" s="43" t="s">
        <v>16</v>
      </c>
      <c r="J6" s="53">
        <f>DataEntry!G15</f>
        <v>0</v>
      </c>
    </row>
    <row r="7" spans="1:10" x14ac:dyDescent="0.45">
      <c r="A7" s="43">
        <v>1</v>
      </c>
      <c r="B7" s="43">
        <v>1</v>
      </c>
      <c r="C7" s="43">
        <v>5</v>
      </c>
      <c r="D7" s="43">
        <v>1</v>
      </c>
      <c r="E7" s="43" t="str">
        <f t="shared" si="0"/>
        <v>Admitted | All Entering Cohort | Multiracial</v>
      </c>
      <c r="F7" s="43" t="s">
        <v>0</v>
      </c>
      <c r="G7" s="43" t="s">
        <v>46</v>
      </c>
      <c r="H7" s="43" t="s">
        <v>11</v>
      </c>
      <c r="I7" s="43" t="s">
        <v>18</v>
      </c>
      <c r="J7" s="53">
        <f>DataEntry!G16</f>
        <v>0</v>
      </c>
    </row>
    <row r="8" spans="1:10" x14ac:dyDescent="0.45">
      <c r="A8" s="43">
        <v>1</v>
      </c>
      <c r="B8" s="43">
        <v>1</v>
      </c>
      <c r="C8" s="43">
        <v>6</v>
      </c>
      <c r="D8" s="43">
        <v>1</v>
      </c>
      <c r="E8" s="43" t="str">
        <f t="shared" si="0"/>
        <v>Admitted | All Entering Cohort | Other Race</v>
      </c>
      <c r="F8" s="43" t="s">
        <v>0</v>
      </c>
      <c r="G8" s="43" t="s">
        <v>46</v>
      </c>
      <c r="H8" s="43" t="s">
        <v>11</v>
      </c>
      <c r="I8" s="43" t="s">
        <v>45</v>
      </c>
      <c r="J8" s="53">
        <f>DataEntry!G17</f>
        <v>0</v>
      </c>
    </row>
    <row r="9" spans="1:10" x14ac:dyDescent="0.45">
      <c r="A9" s="43">
        <v>1</v>
      </c>
      <c r="B9" s="43">
        <v>1</v>
      </c>
      <c r="C9" s="43">
        <v>7</v>
      </c>
      <c r="D9" s="43">
        <v>1</v>
      </c>
      <c r="E9" s="43" t="str">
        <f t="shared" si="0"/>
        <v>Admitted | All Entering Cohort | White</v>
      </c>
      <c r="F9" s="43" t="s">
        <v>0</v>
      </c>
      <c r="G9" s="43" t="s">
        <v>46</v>
      </c>
      <c r="H9" s="43" t="s">
        <v>11</v>
      </c>
      <c r="I9" s="43" t="s">
        <v>19</v>
      </c>
      <c r="J9" s="53">
        <f>DataEntry!G18</f>
        <v>0</v>
      </c>
    </row>
    <row r="10" spans="1:10" x14ac:dyDescent="0.45">
      <c r="A10" s="43">
        <v>1</v>
      </c>
      <c r="B10" s="43">
        <v>1</v>
      </c>
      <c r="C10" s="43">
        <v>8</v>
      </c>
      <c r="D10" s="43">
        <v>1</v>
      </c>
      <c r="E10" s="43" t="str">
        <f t="shared" si="0"/>
        <v>Admitted | All Entering Cohort | Nonresident Alien</v>
      </c>
      <c r="F10" s="43" t="s">
        <v>0</v>
      </c>
      <c r="G10" s="43" t="s">
        <v>46</v>
      </c>
      <c r="H10" s="43" t="s">
        <v>11</v>
      </c>
      <c r="I10" s="43" t="s">
        <v>20</v>
      </c>
      <c r="J10" s="53">
        <f>DataEntry!G19</f>
        <v>0</v>
      </c>
    </row>
    <row r="11" spans="1:10" x14ac:dyDescent="0.45">
      <c r="A11" s="49">
        <v>1</v>
      </c>
      <c r="B11" s="49">
        <v>1</v>
      </c>
      <c r="C11" s="49">
        <v>9</v>
      </c>
      <c r="D11" s="49">
        <v>1</v>
      </c>
      <c r="E11" s="49" t="str">
        <f t="shared" si="0"/>
        <v>Admitted | All Entering Cohort | Unknown Race</v>
      </c>
      <c r="F11" s="49" t="s">
        <v>0</v>
      </c>
      <c r="G11" s="49" t="s">
        <v>46</v>
      </c>
      <c r="H11" s="49" t="s">
        <v>11</v>
      </c>
      <c r="I11" s="49" t="s">
        <v>42</v>
      </c>
      <c r="J11" s="54">
        <f>DataEntry!G20</f>
        <v>0</v>
      </c>
    </row>
    <row r="12" spans="1:10" x14ac:dyDescent="0.45">
      <c r="A12" s="47">
        <v>1</v>
      </c>
      <c r="B12" s="47">
        <v>1</v>
      </c>
      <c r="C12" s="47">
        <v>0</v>
      </c>
      <c r="D12" s="47">
        <v>2</v>
      </c>
      <c r="E12" s="47" t="str">
        <f t="shared" si="0"/>
        <v>Enrolled FT | All Entering Cohort | All Races</v>
      </c>
      <c r="F12" s="47" t="s">
        <v>1</v>
      </c>
      <c r="G12" s="47" t="s">
        <v>46</v>
      </c>
      <c r="H12" s="47" t="s">
        <v>11</v>
      </c>
      <c r="I12" s="47" t="s">
        <v>35</v>
      </c>
      <c r="J12" s="55">
        <f>DataEntry!K39</f>
        <v>0</v>
      </c>
    </row>
    <row r="13" spans="1:10" x14ac:dyDescent="0.45">
      <c r="A13" s="43">
        <v>1</v>
      </c>
      <c r="B13" s="43">
        <v>1</v>
      </c>
      <c r="C13" s="43">
        <v>1</v>
      </c>
      <c r="D13" s="43">
        <v>2</v>
      </c>
      <c r="E13" s="43" t="str">
        <f t="shared" si="0"/>
        <v>Enrolled FT | All Entering Cohort | American Indian</v>
      </c>
      <c r="F13" s="43" t="s">
        <v>1</v>
      </c>
      <c r="G13" s="43" t="s">
        <v>46</v>
      </c>
      <c r="H13" s="43" t="s">
        <v>11</v>
      </c>
      <c r="I13" s="43" t="s">
        <v>14</v>
      </c>
      <c r="J13" s="53">
        <f>DataEntry!K42</f>
        <v>0</v>
      </c>
    </row>
    <row r="14" spans="1:10" x14ac:dyDescent="0.45">
      <c r="A14" s="43">
        <v>1</v>
      </c>
      <c r="B14" s="43">
        <v>1</v>
      </c>
      <c r="C14" s="43">
        <v>2</v>
      </c>
      <c r="D14" s="43">
        <v>2</v>
      </c>
      <c r="E14" s="43" t="str">
        <f t="shared" si="0"/>
        <v>Enrolled FT | All Entering Cohort | Asian/Pacific Islander</v>
      </c>
      <c r="F14" s="43" t="s">
        <v>1</v>
      </c>
      <c r="G14" s="43" t="s">
        <v>46</v>
      </c>
      <c r="H14" s="43" t="s">
        <v>11</v>
      </c>
      <c r="I14" s="43" t="s">
        <v>17</v>
      </c>
      <c r="J14" s="53">
        <f>DataEntry!K43</f>
        <v>0</v>
      </c>
    </row>
    <row r="15" spans="1:10" x14ac:dyDescent="0.45">
      <c r="A15" s="43">
        <v>1</v>
      </c>
      <c r="B15" s="43">
        <v>1</v>
      </c>
      <c r="C15" s="43">
        <v>3</v>
      </c>
      <c r="D15" s="43">
        <v>2</v>
      </c>
      <c r="E15" s="43" t="str">
        <f t="shared" si="0"/>
        <v>Enrolled FT | All Entering Cohort | Black</v>
      </c>
      <c r="F15" s="43" t="s">
        <v>1</v>
      </c>
      <c r="G15" s="43" t="s">
        <v>46</v>
      </c>
      <c r="H15" s="43" t="s">
        <v>11</v>
      </c>
      <c r="I15" s="43" t="s">
        <v>15</v>
      </c>
      <c r="J15" s="53">
        <f>DataEntry!K44</f>
        <v>0</v>
      </c>
    </row>
    <row r="16" spans="1:10" x14ac:dyDescent="0.45">
      <c r="A16" s="43">
        <v>1</v>
      </c>
      <c r="B16" s="43">
        <v>1</v>
      </c>
      <c r="C16" s="43">
        <v>4</v>
      </c>
      <c r="D16" s="43">
        <v>2</v>
      </c>
      <c r="E16" s="43" t="str">
        <f t="shared" si="0"/>
        <v>Enrolled FT | All Entering Cohort | Hispanic</v>
      </c>
      <c r="F16" s="43" t="s">
        <v>1</v>
      </c>
      <c r="G16" s="43" t="s">
        <v>46</v>
      </c>
      <c r="H16" s="43" t="s">
        <v>11</v>
      </c>
      <c r="I16" s="43" t="s">
        <v>16</v>
      </c>
      <c r="J16" s="53">
        <f>DataEntry!K45</f>
        <v>0</v>
      </c>
    </row>
    <row r="17" spans="1:10" x14ac:dyDescent="0.45">
      <c r="A17" s="43">
        <v>1</v>
      </c>
      <c r="B17" s="43">
        <v>1</v>
      </c>
      <c r="C17" s="43">
        <v>5</v>
      </c>
      <c r="D17" s="43">
        <v>2</v>
      </c>
      <c r="E17" s="43" t="str">
        <f t="shared" si="0"/>
        <v>Enrolled FT | All Entering Cohort | Multiracial</v>
      </c>
      <c r="F17" s="43" t="s">
        <v>1</v>
      </c>
      <c r="G17" s="43" t="s">
        <v>46</v>
      </c>
      <c r="H17" s="43" t="s">
        <v>11</v>
      </c>
      <c r="I17" s="43" t="s">
        <v>18</v>
      </c>
      <c r="J17" s="53">
        <f>DataEntry!K46</f>
        <v>0</v>
      </c>
    </row>
    <row r="18" spans="1:10" x14ac:dyDescent="0.45">
      <c r="A18" s="43">
        <v>1</v>
      </c>
      <c r="B18" s="43">
        <v>1</v>
      </c>
      <c r="C18" s="43">
        <v>6</v>
      </c>
      <c r="D18" s="43">
        <v>2</v>
      </c>
      <c r="E18" s="43" t="str">
        <f t="shared" si="0"/>
        <v>Enrolled FT | All Entering Cohort | Other Race</v>
      </c>
      <c r="F18" s="43" t="s">
        <v>1</v>
      </c>
      <c r="G18" s="43" t="s">
        <v>46</v>
      </c>
      <c r="H18" s="43" t="s">
        <v>11</v>
      </c>
      <c r="I18" s="43" t="s">
        <v>45</v>
      </c>
      <c r="J18" s="53">
        <f>DataEntry!K47</f>
        <v>0</v>
      </c>
    </row>
    <row r="19" spans="1:10" x14ac:dyDescent="0.45">
      <c r="A19" s="43">
        <v>1</v>
      </c>
      <c r="B19" s="43">
        <v>1</v>
      </c>
      <c r="C19" s="43">
        <v>7</v>
      </c>
      <c r="D19" s="43">
        <v>2</v>
      </c>
      <c r="E19" s="43" t="str">
        <f t="shared" si="0"/>
        <v>Enrolled FT | All Entering Cohort | White</v>
      </c>
      <c r="F19" s="43" t="s">
        <v>1</v>
      </c>
      <c r="G19" s="43" t="s">
        <v>46</v>
      </c>
      <c r="H19" s="43" t="s">
        <v>11</v>
      </c>
      <c r="I19" s="43" t="s">
        <v>19</v>
      </c>
      <c r="J19" s="53">
        <f>DataEntry!K48</f>
        <v>0</v>
      </c>
    </row>
    <row r="20" spans="1:10" x14ac:dyDescent="0.45">
      <c r="A20" s="43">
        <v>1</v>
      </c>
      <c r="B20" s="43">
        <v>1</v>
      </c>
      <c r="C20" s="43">
        <v>8</v>
      </c>
      <c r="D20" s="43">
        <v>2</v>
      </c>
      <c r="E20" s="43" t="str">
        <f t="shared" si="0"/>
        <v>Enrolled FT | All Entering Cohort | Nonresident Alien</v>
      </c>
      <c r="F20" s="43" t="s">
        <v>1</v>
      </c>
      <c r="G20" s="43" t="s">
        <v>46</v>
      </c>
      <c r="H20" s="43" t="s">
        <v>11</v>
      </c>
      <c r="I20" s="43" t="s">
        <v>20</v>
      </c>
      <c r="J20" s="53">
        <f>DataEntry!K49</f>
        <v>0</v>
      </c>
    </row>
    <row r="21" spans="1:10" x14ac:dyDescent="0.45">
      <c r="A21" s="49">
        <v>1</v>
      </c>
      <c r="B21" s="49">
        <v>1</v>
      </c>
      <c r="C21" s="49">
        <v>9</v>
      </c>
      <c r="D21" s="49">
        <v>2</v>
      </c>
      <c r="E21" s="49" t="str">
        <f t="shared" si="0"/>
        <v>Enrolled FT | All Entering Cohort | Unknown Race</v>
      </c>
      <c r="F21" s="49" t="s">
        <v>1</v>
      </c>
      <c r="G21" s="49" t="s">
        <v>46</v>
      </c>
      <c r="H21" s="49" t="s">
        <v>11</v>
      </c>
      <c r="I21" s="49" t="s">
        <v>42</v>
      </c>
      <c r="J21" s="54">
        <f>DataEntry!K50</f>
        <v>0</v>
      </c>
    </row>
    <row r="22" spans="1:10" x14ac:dyDescent="0.45">
      <c r="A22" s="47">
        <v>1</v>
      </c>
      <c r="B22" s="47">
        <v>1</v>
      </c>
      <c r="C22" s="47">
        <v>0</v>
      </c>
      <c r="D22" s="47">
        <v>3</v>
      </c>
      <c r="E22" s="47" t="str">
        <f t="shared" si="0"/>
        <v>Enrolled PT | All Entering Cohort | All Races</v>
      </c>
      <c r="F22" s="47" t="s">
        <v>2</v>
      </c>
      <c r="G22" s="47" t="s">
        <v>46</v>
      </c>
      <c r="H22" s="47" t="s">
        <v>11</v>
      </c>
      <c r="I22" s="47" t="s">
        <v>35</v>
      </c>
      <c r="J22" s="55">
        <f>DataEntry!M39</f>
        <v>0</v>
      </c>
    </row>
    <row r="23" spans="1:10" x14ac:dyDescent="0.45">
      <c r="A23" s="43">
        <v>1</v>
      </c>
      <c r="B23" s="43">
        <v>1</v>
      </c>
      <c r="C23" s="43">
        <v>1</v>
      </c>
      <c r="D23" s="43">
        <v>3</v>
      </c>
      <c r="E23" s="43" t="str">
        <f t="shared" si="0"/>
        <v>Enrolled PT | All Entering Cohort | American Indian</v>
      </c>
      <c r="F23" s="43" t="s">
        <v>2</v>
      </c>
      <c r="G23" s="43" t="s">
        <v>46</v>
      </c>
      <c r="H23" s="43" t="s">
        <v>11</v>
      </c>
      <c r="I23" s="43" t="s">
        <v>14</v>
      </c>
      <c r="J23" s="53">
        <f>DataEntry!M42</f>
        <v>0</v>
      </c>
    </row>
    <row r="24" spans="1:10" x14ac:dyDescent="0.45">
      <c r="A24" s="43">
        <v>1</v>
      </c>
      <c r="B24" s="43">
        <v>1</v>
      </c>
      <c r="C24" s="43">
        <v>2</v>
      </c>
      <c r="D24" s="43">
        <v>3</v>
      </c>
      <c r="E24" s="43" t="str">
        <f t="shared" si="0"/>
        <v>Enrolled PT | All Entering Cohort | Asian/Pacific Islander</v>
      </c>
      <c r="F24" s="43" t="s">
        <v>2</v>
      </c>
      <c r="G24" s="43" t="s">
        <v>46</v>
      </c>
      <c r="H24" s="43" t="s">
        <v>11</v>
      </c>
      <c r="I24" s="43" t="s">
        <v>17</v>
      </c>
      <c r="J24" s="53">
        <f>DataEntry!M43</f>
        <v>0</v>
      </c>
    </row>
    <row r="25" spans="1:10" x14ac:dyDescent="0.45">
      <c r="A25" s="43">
        <v>1</v>
      </c>
      <c r="B25" s="43">
        <v>1</v>
      </c>
      <c r="C25" s="43">
        <v>3</v>
      </c>
      <c r="D25" s="43">
        <v>3</v>
      </c>
      <c r="E25" s="43" t="str">
        <f t="shared" si="0"/>
        <v>Enrolled PT | All Entering Cohort | Black</v>
      </c>
      <c r="F25" s="43" t="s">
        <v>2</v>
      </c>
      <c r="G25" s="43" t="s">
        <v>46</v>
      </c>
      <c r="H25" s="43" t="s">
        <v>11</v>
      </c>
      <c r="I25" s="43" t="s">
        <v>15</v>
      </c>
      <c r="J25" s="53">
        <f>DataEntry!M44</f>
        <v>0</v>
      </c>
    </row>
    <row r="26" spans="1:10" x14ac:dyDescent="0.45">
      <c r="A26" s="43">
        <v>1</v>
      </c>
      <c r="B26" s="43">
        <v>1</v>
      </c>
      <c r="C26" s="43">
        <v>4</v>
      </c>
      <c r="D26" s="43">
        <v>3</v>
      </c>
      <c r="E26" s="43" t="str">
        <f t="shared" si="0"/>
        <v>Enrolled PT | All Entering Cohort | Hispanic</v>
      </c>
      <c r="F26" s="43" t="s">
        <v>2</v>
      </c>
      <c r="G26" s="43" t="s">
        <v>46</v>
      </c>
      <c r="H26" s="43" t="s">
        <v>11</v>
      </c>
      <c r="I26" s="43" t="s">
        <v>16</v>
      </c>
      <c r="J26" s="53">
        <f>DataEntry!M45</f>
        <v>0</v>
      </c>
    </row>
    <row r="27" spans="1:10" x14ac:dyDescent="0.45">
      <c r="A27" s="43">
        <v>1</v>
      </c>
      <c r="B27" s="43">
        <v>1</v>
      </c>
      <c r="C27" s="43">
        <v>5</v>
      </c>
      <c r="D27" s="43">
        <v>3</v>
      </c>
      <c r="E27" s="43" t="str">
        <f t="shared" si="0"/>
        <v>Enrolled PT | All Entering Cohort | Multiracial</v>
      </c>
      <c r="F27" s="43" t="s">
        <v>2</v>
      </c>
      <c r="G27" s="43" t="s">
        <v>46</v>
      </c>
      <c r="H27" s="43" t="s">
        <v>11</v>
      </c>
      <c r="I27" s="43" t="s">
        <v>18</v>
      </c>
      <c r="J27" s="53">
        <f>DataEntry!M46</f>
        <v>0</v>
      </c>
    </row>
    <row r="28" spans="1:10" x14ac:dyDescent="0.45">
      <c r="A28" s="43">
        <v>1</v>
      </c>
      <c r="B28" s="43">
        <v>1</v>
      </c>
      <c r="C28" s="43">
        <v>6</v>
      </c>
      <c r="D28" s="43">
        <v>3</v>
      </c>
      <c r="E28" s="43" t="str">
        <f t="shared" si="0"/>
        <v>Enrolled PT | All Entering Cohort | Other Race</v>
      </c>
      <c r="F28" s="43" t="s">
        <v>2</v>
      </c>
      <c r="G28" s="43" t="s">
        <v>46</v>
      </c>
      <c r="H28" s="43" t="s">
        <v>11</v>
      </c>
      <c r="I28" s="43" t="s">
        <v>45</v>
      </c>
      <c r="J28" s="53">
        <f>DataEntry!M47</f>
        <v>0</v>
      </c>
    </row>
    <row r="29" spans="1:10" x14ac:dyDescent="0.45">
      <c r="A29" s="43">
        <v>1</v>
      </c>
      <c r="B29" s="43">
        <v>1</v>
      </c>
      <c r="C29" s="43">
        <v>7</v>
      </c>
      <c r="D29" s="43">
        <v>3</v>
      </c>
      <c r="E29" s="43" t="str">
        <f t="shared" si="0"/>
        <v>Enrolled PT | All Entering Cohort | White</v>
      </c>
      <c r="F29" s="43" t="s">
        <v>2</v>
      </c>
      <c r="G29" s="43" t="s">
        <v>46</v>
      </c>
      <c r="H29" s="43" t="s">
        <v>11</v>
      </c>
      <c r="I29" s="43" t="s">
        <v>19</v>
      </c>
      <c r="J29" s="53">
        <f>DataEntry!M48</f>
        <v>0</v>
      </c>
    </row>
    <row r="30" spans="1:10" x14ac:dyDescent="0.45">
      <c r="A30" s="43">
        <v>1</v>
      </c>
      <c r="B30" s="43">
        <v>1</v>
      </c>
      <c r="C30" s="43">
        <v>8</v>
      </c>
      <c r="D30" s="43">
        <v>3</v>
      </c>
      <c r="E30" s="43" t="str">
        <f t="shared" si="0"/>
        <v>Enrolled PT | All Entering Cohort | Nonresident Alien</v>
      </c>
      <c r="F30" s="43" t="s">
        <v>2</v>
      </c>
      <c r="G30" s="43" t="s">
        <v>46</v>
      </c>
      <c r="H30" s="43" t="s">
        <v>11</v>
      </c>
      <c r="I30" s="43" t="s">
        <v>20</v>
      </c>
      <c r="J30" s="53">
        <f>DataEntry!M49</f>
        <v>0</v>
      </c>
    </row>
    <row r="31" spans="1:10" x14ac:dyDescent="0.45">
      <c r="A31" s="49">
        <v>1</v>
      </c>
      <c r="B31" s="49">
        <v>1</v>
      </c>
      <c r="C31" s="49">
        <v>9</v>
      </c>
      <c r="D31" s="49">
        <v>3</v>
      </c>
      <c r="E31" s="49" t="str">
        <f t="shared" si="0"/>
        <v>Enrolled PT | All Entering Cohort | Unknown Race</v>
      </c>
      <c r="F31" s="49" t="s">
        <v>2</v>
      </c>
      <c r="G31" s="49" t="s">
        <v>46</v>
      </c>
      <c r="H31" s="49" t="s">
        <v>11</v>
      </c>
      <c r="I31" s="49" t="s">
        <v>42</v>
      </c>
      <c r="J31" s="54">
        <f>DataEntry!M50</f>
        <v>0</v>
      </c>
    </row>
    <row r="32" spans="1:10" x14ac:dyDescent="0.45">
      <c r="A32" s="47">
        <v>1</v>
      </c>
      <c r="B32" s="47">
        <v>1</v>
      </c>
      <c r="C32" s="47">
        <v>0</v>
      </c>
      <c r="D32" s="47">
        <v>4</v>
      </c>
      <c r="E32" s="47" t="str">
        <f t="shared" si="0"/>
        <v>Enrolled FT, met credits | All Entering Cohort | All Races</v>
      </c>
      <c r="F32" s="47" t="s">
        <v>3</v>
      </c>
      <c r="G32" s="47" t="s">
        <v>46</v>
      </c>
      <c r="H32" s="47" t="s">
        <v>11</v>
      </c>
      <c r="I32" s="47" t="s">
        <v>35</v>
      </c>
      <c r="J32" s="55">
        <f>DataEntry!C80+DataEntry!E80+DataEntry!O80+DataEntry!Q80</f>
        <v>0</v>
      </c>
    </row>
    <row r="33" spans="1:10" x14ac:dyDescent="0.45">
      <c r="A33" s="43">
        <v>1</v>
      </c>
      <c r="B33" s="43">
        <v>1</v>
      </c>
      <c r="C33" s="43">
        <v>1</v>
      </c>
      <c r="D33" s="43">
        <v>4</v>
      </c>
      <c r="E33" s="43" t="str">
        <f t="shared" si="0"/>
        <v>Enrolled FT, met credits | All Entering Cohort | American Indian</v>
      </c>
      <c r="F33" s="43" t="s">
        <v>3</v>
      </c>
      <c r="G33" s="43" t="s">
        <v>46</v>
      </c>
      <c r="H33" s="43" t="s">
        <v>11</v>
      </c>
      <c r="I33" s="43" t="s">
        <v>14</v>
      </c>
      <c r="J33" s="53">
        <f>DataEntry!C83+DataEntry!E83+DataEntry!O83+DataEntry!Q83</f>
        <v>0</v>
      </c>
    </row>
    <row r="34" spans="1:10" x14ac:dyDescent="0.45">
      <c r="A34" s="43">
        <v>1</v>
      </c>
      <c r="B34" s="43">
        <v>1</v>
      </c>
      <c r="C34" s="43">
        <v>2</v>
      </c>
      <c r="D34" s="43">
        <v>4</v>
      </c>
      <c r="E34" s="43" t="str">
        <f t="shared" ref="E34:E65" si="1">CONCATENATE(F34, " | ", G34, " | ", I34)</f>
        <v>Enrolled FT, met credits | All Entering Cohort | Asian/Pacific Islander</v>
      </c>
      <c r="F34" s="43" t="s">
        <v>3</v>
      </c>
      <c r="G34" s="43" t="s">
        <v>46</v>
      </c>
      <c r="H34" s="43" t="s">
        <v>11</v>
      </c>
      <c r="I34" s="43" t="s">
        <v>17</v>
      </c>
      <c r="J34" s="53">
        <f>DataEntry!C84+DataEntry!E84+DataEntry!O84+DataEntry!Q84</f>
        <v>0</v>
      </c>
    </row>
    <row r="35" spans="1:10" x14ac:dyDescent="0.45">
      <c r="A35" s="43">
        <v>1</v>
      </c>
      <c r="B35" s="43">
        <v>1</v>
      </c>
      <c r="C35" s="43">
        <v>3</v>
      </c>
      <c r="D35" s="43">
        <v>4</v>
      </c>
      <c r="E35" s="43" t="str">
        <f t="shared" si="1"/>
        <v>Enrolled FT, met credits | All Entering Cohort | Black</v>
      </c>
      <c r="F35" s="43" t="s">
        <v>3</v>
      </c>
      <c r="G35" s="43" t="s">
        <v>46</v>
      </c>
      <c r="H35" s="43" t="s">
        <v>11</v>
      </c>
      <c r="I35" s="43" t="s">
        <v>15</v>
      </c>
      <c r="J35" s="53">
        <f>DataEntry!C85+DataEntry!E85+DataEntry!O85+DataEntry!Q85</f>
        <v>0</v>
      </c>
    </row>
    <row r="36" spans="1:10" x14ac:dyDescent="0.45">
      <c r="A36" s="43">
        <v>1</v>
      </c>
      <c r="B36" s="43">
        <v>1</v>
      </c>
      <c r="C36" s="43">
        <v>4</v>
      </c>
      <c r="D36" s="43">
        <v>4</v>
      </c>
      <c r="E36" s="43" t="str">
        <f t="shared" si="1"/>
        <v>Enrolled FT, met credits | All Entering Cohort | Hispanic</v>
      </c>
      <c r="F36" s="43" t="s">
        <v>3</v>
      </c>
      <c r="G36" s="43" t="s">
        <v>46</v>
      </c>
      <c r="H36" s="43" t="s">
        <v>11</v>
      </c>
      <c r="I36" s="43" t="s">
        <v>16</v>
      </c>
      <c r="J36" s="53">
        <f>DataEntry!C86+DataEntry!E86+DataEntry!O86+DataEntry!Q86</f>
        <v>0</v>
      </c>
    </row>
    <row r="37" spans="1:10" x14ac:dyDescent="0.45">
      <c r="A37" s="43">
        <v>1</v>
      </c>
      <c r="B37" s="43">
        <v>1</v>
      </c>
      <c r="C37" s="43">
        <v>5</v>
      </c>
      <c r="D37" s="43">
        <v>4</v>
      </c>
      <c r="E37" s="43" t="str">
        <f t="shared" si="1"/>
        <v>Enrolled FT, met credits | All Entering Cohort | Multiracial</v>
      </c>
      <c r="F37" s="43" t="s">
        <v>3</v>
      </c>
      <c r="G37" s="43" t="s">
        <v>46</v>
      </c>
      <c r="H37" s="43" t="s">
        <v>11</v>
      </c>
      <c r="I37" s="43" t="s">
        <v>18</v>
      </c>
      <c r="J37" s="53">
        <f>DataEntry!C87+DataEntry!E87+DataEntry!O87+DataEntry!Q87</f>
        <v>0</v>
      </c>
    </row>
    <row r="38" spans="1:10" x14ac:dyDescent="0.45">
      <c r="A38" s="43">
        <v>1</v>
      </c>
      <c r="B38" s="43">
        <v>1</v>
      </c>
      <c r="C38" s="43">
        <v>6</v>
      </c>
      <c r="D38" s="43">
        <v>4</v>
      </c>
      <c r="E38" s="43" t="str">
        <f t="shared" si="1"/>
        <v>Enrolled FT, met credits | All Entering Cohort | Other Race</v>
      </c>
      <c r="F38" s="43" t="s">
        <v>3</v>
      </c>
      <c r="G38" s="43" t="s">
        <v>46</v>
      </c>
      <c r="H38" s="43" t="s">
        <v>11</v>
      </c>
      <c r="I38" s="43" t="s">
        <v>45</v>
      </c>
      <c r="J38" s="53">
        <f>DataEntry!C88+DataEntry!E88+DataEntry!O88+DataEntry!Q88</f>
        <v>0</v>
      </c>
    </row>
    <row r="39" spans="1:10" x14ac:dyDescent="0.45">
      <c r="A39" s="43">
        <v>1</v>
      </c>
      <c r="B39" s="43">
        <v>1</v>
      </c>
      <c r="C39" s="43">
        <v>7</v>
      </c>
      <c r="D39" s="43">
        <v>4</v>
      </c>
      <c r="E39" s="43" t="str">
        <f t="shared" si="1"/>
        <v>Enrolled FT, met credits | All Entering Cohort | White</v>
      </c>
      <c r="F39" s="43" t="s">
        <v>3</v>
      </c>
      <c r="G39" s="43" t="s">
        <v>46</v>
      </c>
      <c r="H39" s="43" t="s">
        <v>11</v>
      </c>
      <c r="I39" s="43" t="s">
        <v>19</v>
      </c>
      <c r="J39" s="53">
        <f>DataEntry!C89+DataEntry!E89+DataEntry!O89+DataEntry!Q89</f>
        <v>0</v>
      </c>
    </row>
    <row r="40" spans="1:10" x14ac:dyDescent="0.45">
      <c r="A40" s="43">
        <v>1</v>
      </c>
      <c r="B40" s="43">
        <v>1</v>
      </c>
      <c r="C40" s="43">
        <v>8</v>
      </c>
      <c r="D40" s="43">
        <v>4</v>
      </c>
      <c r="E40" s="43" t="str">
        <f t="shared" si="1"/>
        <v>Enrolled FT, met credits | All Entering Cohort | Nonresident Alien</v>
      </c>
      <c r="F40" s="43" t="s">
        <v>3</v>
      </c>
      <c r="G40" s="43" t="s">
        <v>46</v>
      </c>
      <c r="H40" s="43" t="s">
        <v>11</v>
      </c>
      <c r="I40" s="43" t="s">
        <v>20</v>
      </c>
      <c r="J40" s="53">
        <f>DataEntry!C90+DataEntry!E90+DataEntry!O90+DataEntry!Q90</f>
        <v>0</v>
      </c>
    </row>
    <row r="41" spans="1:10" x14ac:dyDescent="0.45">
      <c r="A41" s="49">
        <v>1</v>
      </c>
      <c r="B41" s="49">
        <v>1</v>
      </c>
      <c r="C41" s="49">
        <v>9</v>
      </c>
      <c r="D41" s="49">
        <v>4</v>
      </c>
      <c r="E41" s="49" t="str">
        <f t="shared" si="1"/>
        <v>Enrolled FT, met credits | All Entering Cohort | Unknown Race</v>
      </c>
      <c r="F41" s="49" t="s">
        <v>3</v>
      </c>
      <c r="G41" s="49" t="s">
        <v>46</v>
      </c>
      <c r="H41" s="49" t="s">
        <v>11</v>
      </c>
      <c r="I41" s="49" t="s">
        <v>42</v>
      </c>
      <c r="J41" s="54">
        <f>DataEntry!C91+DataEntry!E91+DataEntry!O91+DataEntry!Q91</f>
        <v>0</v>
      </c>
    </row>
    <row r="42" spans="1:10" x14ac:dyDescent="0.45">
      <c r="A42" s="47">
        <v>1</v>
      </c>
      <c r="B42" s="47">
        <v>1</v>
      </c>
      <c r="C42" s="47">
        <v>0</v>
      </c>
      <c r="D42" s="47">
        <v>5</v>
      </c>
      <c r="E42" s="47" t="str">
        <f t="shared" si="1"/>
        <v>Enrolled PT, met credits | All Entering Cohort | All Races</v>
      </c>
      <c r="F42" s="47" t="s">
        <v>5</v>
      </c>
      <c r="G42" s="47" t="s">
        <v>46</v>
      </c>
      <c r="H42" s="47" t="s">
        <v>11</v>
      </c>
      <c r="I42" s="47" t="s">
        <v>35</v>
      </c>
      <c r="J42" s="55">
        <f>DataEntry!I80+DataEntry!K80+DataEntry!U80+DataEntry!W80</f>
        <v>0</v>
      </c>
    </row>
    <row r="43" spans="1:10" x14ac:dyDescent="0.45">
      <c r="A43" s="43">
        <v>1</v>
      </c>
      <c r="B43" s="43">
        <v>1</v>
      </c>
      <c r="C43" s="43">
        <v>1</v>
      </c>
      <c r="D43" s="43">
        <v>5</v>
      </c>
      <c r="E43" s="43" t="str">
        <f t="shared" si="1"/>
        <v>Enrolled PT, met credits | All Entering Cohort | American Indian</v>
      </c>
      <c r="F43" s="43" t="s">
        <v>5</v>
      </c>
      <c r="G43" s="43" t="s">
        <v>46</v>
      </c>
      <c r="H43" s="43" t="s">
        <v>11</v>
      </c>
      <c r="I43" s="43" t="s">
        <v>14</v>
      </c>
      <c r="J43" s="53">
        <f>DataEntry!I83+DataEntry!K83+DataEntry!U83+DataEntry!W83</f>
        <v>0</v>
      </c>
    </row>
    <row r="44" spans="1:10" x14ac:dyDescent="0.45">
      <c r="A44" s="43">
        <v>1</v>
      </c>
      <c r="B44" s="43">
        <v>1</v>
      </c>
      <c r="C44" s="43">
        <v>2</v>
      </c>
      <c r="D44" s="43">
        <v>5</v>
      </c>
      <c r="E44" s="43" t="str">
        <f t="shared" si="1"/>
        <v>Enrolled PT, met credits | All Entering Cohort | Asian/Pacific Islander</v>
      </c>
      <c r="F44" s="43" t="s">
        <v>5</v>
      </c>
      <c r="G44" s="43" t="s">
        <v>46</v>
      </c>
      <c r="H44" s="43" t="s">
        <v>11</v>
      </c>
      <c r="I44" s="43" t="s">
        <v>17</v>
      </c>
      <c r="J44" s="53">
        <f>DataEntry!I84+DataEntry!K84+DataEntry!U84+DataEntry!W84</f>
        <v>0</v>
      </c>
    </row>
    <row r="45" spans="1:10" x14ac:dyDescent="0.45">
      <c r="A45" s="43">
        <v>1</v>
      </c>
      <c r="B45" s="43">
        <v>1</v>
      </c>
      <c r="C45" s="43">
        <v>3</v>
      </c>
      <c r="D45" s="43">
        <v>5</v>
      </c>
      <c r="E45" s="43" t="str">
        <f t="shared" si="1"/>
        <v>Enrolled PT, met credits | All Entering Cohort | Black</v>
      </c>
      <c r="F45" s="43" t="s">
        <v>5</v>
      </c>
      <c r="G45" s="43" t="s">
        <v>46</v>
      </c>
      <c r="H45" s="43" t="s">
        <v>11</v>
      </c>
      <c r="I45" s="43" t="s">
        <v>15</v>
      </c>
      <c r="J45" s="53">
        <f>DataEntry!I85+DataEntry!K85+DataEntry!U85+DataEntry!W85</f>
        <v>0</v>
      </c>
    </row>
    <row r="46" spans="1:10" x14ac:dyDescent="0.45">
      <c r="A46" s="43">
        <v>1</v>
      </c>
      <c r="B46" s="43">
        <v>1</v>
      </c>
      <c r="C46" s="43">
        <v>4</v>
      </c>
      <c r="D46" s="43">
        <v>5</v>
      </c>
      <c r="E46" s="43" t="str">
        <f t="shared" si="1"/>
        <v>Enrolled PT, met credits | All Entering Cohort | Hispanic</v>
      </c>
      <c r="F46" s="43" t="s">
        <v>5</v>
      </c>
      <c r="G46" s="43" t="s">
        <v>46</v>
      </c>
      <c r="H46" s="43" t="s">
        <v>11</v>
      </c>
      <c r="I46" s="43" t="s">
        <v>16</v>
      </c>
      <c r="J46" s="53">
        <f>DataEntry!I86+DataEntry!K86+DataEntry!U86+DataEntry!W86</f>
        <v>0</v>
      </c>
    </row>
    <row r="47" spans="1:10" x14ac:dyDescent="0.45">
      <c r="A47" s="43">
        <v>1</v>
      </c>
      <c r="B47" s="43">
        <v>1</v>
      </c>
      <c r="C47" s="43">
        <v>5</v>
      </c>
      <c r="D47" s="43">
        <v>5</v>
      </c>
      <c r="E47" s="43" t="str">
        <f t="shared" si="1"/>
        <v>Enrolled PT, met credits | All Entering Cohort | Multiracial</v>
      </c>
      <c r="F47" s="43" t="s">
        <v>5</v>
      </c>
      <c r="G47" s="43" t="s">
        <v>46</v>
      </c>
      <c r="H47" s="43" t="s">
        <v>11</v>
      </c>
      <c r="I47" s="43" t="s">
        <v>18</v>
      </c>
      <c r="J47" s="53">
        <f>DataEntry!I87+DataEntry!K87+DataEntry!U87+DataEntry!W87</f>
        <v>0</v>
      </c>
    </row>
    <row r="48" spans="1:10" x14ac:dyDescent="0.45">
      <c r="A48" s="43">
        <v>1</v>
      </c>
      <c r="B48" s="43">
        <v>1</v>
      </c>
      <c r="C48" s="43">
        <v>6</v>
      </c>
      <c r="D48" s="43">
        <v>5</v>
      </c>
      <c r="E48" s="43" t="str">
        <f t="shared" si="1"/>
        <v>Enrolled PT, met credits | All Entering Cohort | Other Race</v>
      </c>
      <c r="F48" s="43" t="s">
        <v>5</v>
      </c>
      <c r="G48" s="43" t="s">
        <v>46</v>
      </c>
      <c r="H48" s="43" t="s">
        <v>11</v>
      </c>
      <c r="I48" s="43" t="s">
        <v>45</v>
      </c>
      <c r="J48" s="53">
        <f>DataEntry!I88+DataEntry!K88+DataEntry!U88+DataEntry!W88</f>
        <v>0</v>
      </c>
    </row>
    <row r="49" spans="1:10" x14ac:dyDescent="0.45">
      <c r="A49" s="43">
        <v>1</v>
      </c>
      <c r="B49" s="43">
        <v>1</v>
      </c>
      <c r="C49" s="43">
        <v>7</v>
      </c>
      <c r="D49" s="43">
        <v>5</v>
      </c>
      <c r="E49" s="43" t="str">
        <f t="shared" si="1"/>
        <v>Enrolled PT, met credits | All Entering Cohort | White</v>
      </c>
      <c r="F49" s="43" t="s">
        <v>5</v>
      </c>
      <c r="G49" s="43" t="s">
        <v>46</v>
      </c>
      <c r="H49" s="43" t="s">
        <v>11</v>
      </c>
      <c r="I49" s="43" t="s">
        <v>19</v>
      </c>
      <c r="J49" s="53">
        <f>DataEntry!I89+DataEntry!K89+DataEntry!U89+DataEntry!W89</f>
        <v>0</v>
      </c>
    </row>
    <row r="50" spans="1:10" x14ac:dyDescent="0.45">
      <c r="A50" s="43">
        <v>1</v>
      </c>
      <c r="B50" s="43">
        <v>1</v>
      </c>
      <c r="C50" s="43">
        <v>8</v>
      </c>
      <c r="D50" s="43">
        <v>5</v>
      </c>
      <c r="E50" s="43" t="str">
        <f t="shared" si="1"/>
        <v>Enrolled PT, met credits | All Entering Cohort | Nonresident Alien</v>
      </c>
      <c r="F50" s="43" t="s">
        <v>5</v>
      </c>
      <c r="G50" s="43" t="s">
        <v>46</v>
      </c>
      <c r="H50" s="43" t="s">
        <v>11</v>
      </c>
      <c r="I50" s="43" t="s">
        <v>20</v>
      </c>
      <c r="J50" s="53">
        <f>DataEntry!I90+DataEntry!K90+DataEntry!U90+DataEntry!W90</f>
        <v>0</v>
      </c>
    </row>
    <row r="51" spans="1:10" x14ac:dyDescent="0.45">
      <c r="A51" s="49">
        <v>1</v>
      </c>
      <c r="B51" s="49">
        <v>1</v>
      </c>
      <c r="C51" s="49">
        <v>9</v>
      </c>
      <c r="D51" s="49">
        <v>5</v>
      </c>
      <c r="E51" s="49" t="str">
        <f t="shared" si="1"/>
        <v>Enrolled PT, met credits | All Entering Cohort | Unknown Race</v>
      </c>
      <c r="F51" s="49" t="s">
        <v>5</v>
      </c>
      <c r="G51" s="49" t="s">
        <v>46</v>
      </c>
      <c r="H51" s="49" t="s">
        <v>11</v>
      </c>
      <c r="I51" s="49" t="s">
        <v>42</v>
      </c>
      <c r="J51" s="54">
        <f>DataEntry!I91+DataEntry!K91+DataEntry!U91+DataEntry!W91</f>
        <v>0</v>
      </c>
    </row>
    <row r="52" spans="1:10" x14ac:dyDescent="0.45">
      <c r="A52" s="47">
        <v>1</v>
      </c>
      <c r="B52" s="47">
        <v>2</v>
      </c>
      <c r="C52" s="47">
        <v>0</v>
      </c>
      <c r="D52" s="47">
        <v>1</v>
      </c>
      <c r="E52" s="47" t="str">
        <f t="shared" si="1"/>
        <v>Admitted | First-Time Freshmen (FTIC) | All Races</v>
      </c>
      <c r="F52" s="47" t="s">
        <v>0</v>
      </c>
      <c r="G52" s="47" t="s">
        <v>43</v>
      </c>
      <c r="H52" s="47" t="s">
        <v>11</v>
      </c>
      <c r="I52" s="47" t="s">
        <v>35</v>
      </c>
      <c r="J52" s="55">
        <f>DataEntry!C9</f>
        <v>0</v>
      </c>
    </row>
    <row r="53" spans="1:10" x14ac:dyDescent="0.45">
      <c r="A53" s="43">
        <v>1</v>
      </c>
      <c r="B53" s="43">
        <v>2</v>
      </c>
      <c r="C53" s="43">
        <v>1</v>
      </c>
      <c r="D53" s="43">
        <v>1</v>
      </c>
      <c r="E53" s="43" t="str">
        <f t="shared" si="1"/>
        <v>Admitted | First-Time Freshmen (FTIC) | American Indian</v>
      </c>
      <c r="F53" s="43" t="s">
        <v>0</v>
      </c>
      <c r="G53" s="43" t="s">
        <v>43</v>
      </c>
      <c r="H53" s="43" t="s">
        <v>11</v>
      </c>
      <c r="I53" s="43" t="s">
        <v>14</v>
      </c>
      <c r="J53" s="53">
        <f>DataEntry!C12</f>
        <v>0</v>
      </c>
    </row>
    <row r="54" spans="1:10" x14ac:dyDescent="0.45">
      <c r="A54" s="43">
        <v>1</v>
      </c>
      <c r="B54" s="43">
        <v>2</v>
      </c>
      <c r="C54" s="43">
        <v>2</v>
      </c>
      <c r="D54" s="43">
        <v>1</v>
      </c>
      <c r="E54" s="43" t="str">
        <f t="shared" si="1"/>
        <v>Admitted | First-Time Freshmen (FTIC) | Asian/Pacific Islander</v>
      </c>
      <c r="F54" s="43" t="s">
        <v>0</v>
      </c>
      <c r="G54" s="43" t="s">
        <v>43</v>
      </c>
      <c r="H54" s="43" t="s">
        <v>11</v>
      </c>
      <c r="I54" s="43" t="s">
        <v>17</v>
      </c>
      <c r="J54" s="53">
        <f>DataEntry!C13</f>
        <v>0</v>
      </c>
    </row>
    <row r="55" spans="1:10" x14ac:dyDescent="0.45">
      <c r="A55" s="43">
        <v>1</v>
      </c>
      <c r="B55" s="43">
        <v>2</v>
      </c>
      <c r="C55" s="43">
        <v>3</v>
      </c>
      <c r="D55" s="43">
        <v>1</v>
      </c>
      <c r="E55" s="43" t="str">
        <f t="shared" si="1"/>
        <v>Admitted | First-Time Freshmen (FTIC) | Black</v>
      </c>
      <c r="F55" s="43" t="s">
        <v>0</v>
      </c>
      <c r="G55" s="43" t="s">
        <v>43</v>
      </c>
      <c r="H55" s="43" t="s">
        <v>11</v>
      </c>
      <c r="I55" s="43" t="s">
        <v>15</v>
      </c>
      <c r="J55" s="53">
        <f>DataEntry!C14</f>
        <v>0</v>
      </c>
    </row>
    <row r="56" spans="1:10" x14ac:dyDescent="0.45">
      <c r="A56" s="43">
        <v>1</v>
      </c>
      <c r="B56" s="43">
        <v>2</v>
      </c>
      <c r="C56" s="43">
        <v>4</v>
      </c>
      <c r="D56" s="43">
        <v>1</v>
      </c>
      <c r="E56" s="43" t="str">
        <f t="shared" si="1"/>
        <v>Admitted | First-Time Freshmen (FTIC) | Hispanic</v>
      </c>
      <c r="F56" s="43" t="s">
        <v>0</v>
      </c>
      <c r="G56" s="43" t="s">
        <v>43</v>
      </c>
      <c r="H56" s="43" t="s">
        <v>11</v>
      </c>
      <c r="I56" s="43" t="s">
        <v>16</v>
      </c>
      <c r="J56" s="53">
        <f>DataEntry!C15</f>
        <v>0</v>
      </c>
    </row>
    <row r="57" spans="1:10" x14ac:dyDescent="0.45">
      <c r="A57" s="43">
        <v>1</v>
      </c>
      <c r="B57" s="43">
        <v>2</v>
      </c>
      <c r="C57" s="43">
        <v>5</v>
      </c>
      <c r="D57" s="43">
        <v>1</v>
      </c>
      <c r="E57" s="43" t="str">
        <f t="shared" si="1"/>
        <v>Admitted | First-Time Freshmen (FTIC) | Multiracial</v>
      </c>
      <c r="F57" s="43" t="s">
        <v>0</v>
      </c>
      <c r="G57" s="43" t="s">
        <v>43</v>
      </c>
      <c r="H57" s="43" t="s">
        <v>11</v>
      </c>
      <c r="I57" s="43" t="s">
        <v>18</v>
      </c>
      <c r="J57" s="53">
        <f>DataEntry!C16</f>
        <v>0</v>
      </c>
    </row>
    <row r="58" spans="1:10" x14ac:dyDescent="0.45">
      <c r="A58" s="43">
        <v>1</v>
      </c>
      <c r="B58" s="43">
        <v>2</v>
      </c>
      <c r="C58" s="43">
        <v>6</v>
      </c>
      <c r="D58" s="43">
        <v>1</v>
      </c>
      <c r="E58" s="43" t="str">
        <f t="shared" si="1"/>
        <v>Admitted | First-Time Freshmen (FTIC) | Other Race</v>
      </c>
      <c r="F58" s="43" t="s">
        <v>0</v>
      </c>
      <c r="G58" s="43" t="s">
        <v>43</v>
      </c>
      <c r="H58" s="43" t="s">
        <v>11</v>
      </c>
      <c r="I58" s="43" t="s">
        <v>45</v>
      </c>
      <c r="J58" s="53">
        <f>DataEntry!C17</f>
        <v>0</v>
      </c>
    </row>
    <row r="59" spans="1:10" x14ac:dyDescent="0.45">
      <c r="A59" s="43">
        <v>1</v>
      </c>
      <c r="B59" s="43">
        <v>2</v>
      </c>
      <c r="C59" s="43">
        <v>7</v>
      </c>
      <c r="D59" s="43">
        <v>1</v>
      </c>
      <c r="E59" s="43" t="str">
        <f t="shared" si="1"/>
        <v>Admitted | First-Time Freshmen (FTIC) | White</v>
      </c>
      <c r="F59" s="43" t="s">
        <v>0</v>
      </c>
      <c r="G59" s="43" t="s">
        <v>43</v>
      </c>
      <c r="H59" s="43" t="s">
        <v>11</v>
      </c>
      <c r="I59" s="43" t="s">
        <v>19</v>
      </c>
      <c r="J59" s="53">
        <f>DataEntry!C18</f>
        <v>0</v>
      </c>
    </row>
    <row r="60" spans="1:10" x14ac:dyDescent="0.45">
      <c r="A60" s="43">
        <v>1</v>
      </c>
      <c r="B60" s="43">
        <v>2</v>
      </c>
      <c r="C60" s="43">
        <v>8</v>
      </c>
      <c r="D60" s="43">
        <v>1</v>
      </c>
      <c r="E60" s="43" t="str">
        <f t="shared" si="1"/>
        <v>Admitted | First-Time Freshmen (FTIC) | Nonresident Alien</v>
      </c>
      <c r="F60" s="43" t="s">
        <v>0</v>
      </c>
      <c r="G60" s="43" t="s">
        <v>43</v>
      </c>
      <c r="H60" s="43" t="s">
        <v>11</v>
      </c>
      <c r="I60" s="43" t="s">
        <v>20</v>
      </c>
      <c r="J60" s="53">
        <f>DataEntry!C19</f>
        <v>0</v>
      </c>
    </row>
    <row r="61" spans="1:10" x14ac:dyDescent="0.45">
      <c r="A61" s="49">
        <v>1</v>
      </c>
      <c r="B61" s="49">
        <v>2</v>
      </c>
      <c r="C61" s="49">
        <v>9</v>
      </c>
      <c r="D61" s="49">
        <v>1</v>
      </c>
      <c r="E61" s="49" t="str">
        <f t="shared" si="1"/>
        <v>Admitted | First-Time Freshmen (FTIC) | Unknown Race</v>
      </c>
      <c r="F61" s="49" t="s">
        <v>0</v>
      </c>
      <c r="G61" s="49" t="s">
        <v>43</v>
      </c>
      <c r="H61" s="49" t="s">
        <v>11</v>
      </c>
      <c r="I61" s="49" t="s">
        <v>42</v>
      </c>
      <c r="J61" s="54">
        <f>DataEntry!C20</f>
        <v>0</v>
      </c>
    </row>
    <row r="62" spans="1:10" x14ac:dyDescent="0.45">
      <c r="A62" s="43">
        <v>1</v>
      </c>
      <c r="B62" s="43">
        <v>2</v>
      </c>
      <c r="C62" s="43">
        <v>0</v>
      </c>
      <c r="D62" s="43">
        <v>2</v>
      </c>
      <c r="E62" s="43" t="str">
        <f t="shared" si="1"/>
        <v>Enrolled FT | First-Time Freshmen (FTIC) | All Races</v>
      </c>
      <c r="F62" s="43" t="s">
        <v>1</v>
      </c>
      <c r="G62" s="43" t="s">
        <v>43</v>
      </c>
      <c r="H62" s="43" t="s">
        <v>11</v>
      </c>
      <c r="I62" s="43" t="s">
        <v>35</v>
      </c>
      <c r="J62" s="53">
        <f>DataEntry!C39</f>
        <v>0</v>
      </c>
    </row>
    <row r="63" spans="1:10" x14ac:dyDescent="0.45">
      <c r="A63" s="43">
        <v>1</v>
      </c>
      <c r="B63" s="43">
        <v>2</v>
      </c>
      <c r="C63" s="43">
        <v>1</v>
      </c>
      <c r="D63" s="43">
        <v>2</v>
      </c>
      <c r="E63" s="43" t="str">
        <f t="shared" si="1"/>
        <v>Enrolled FT | First-Time Freshmen (FTIC) | American Indian</v>
      </c>
      <c r="F63" s="43" t="s">
        <v>1</v>
      </c>
      <c r="G63" s="43" t="s">
        <v>43</v>
      </c>
      <c r="H63" s="43" t="s">
        <v>11</v>
      </c>
      <c r="I63" s="43" t="s">
        <v>14</v>
      </c>
      <c r="J63" s="53">
        <f>DataEntry!C42</f>
        <v>0</v>
      </c>
    </row>
    <row r="64" spans="1:10" x14ac:dyDescent="0.45">
      <c r="A64" s="43">
        <v>1</v>
      </c>
      <c r="B64" s="43">
        <v>2</v>
      </c>
      <c r="C64" s="43">
        <v>2</v>
      </c>
      <c r="D64" s="43">
        <v>2</v>
      </c>
      <c r="E64" s="43" t="str">
        <f t="shared" si="1"/>
        <v>Enrolled FT | First-Time Freshmen (FTIC) | Asian/Pacific Islander</v>
      </c>
      <c r="F64" s="43" t="s">
        <v>1</v>
      </c>
      <c r="G64" s="43" t="s">
        <v>43</v>
      </c>
      <c r="H64" s="43" t="s">
        <v>11</v>
      </c>
      <c r="I64" s="43" t="s">
        <v>17</v>
      </c>
      <c r="J64" s="53">
        <f>DataEntry!C43</f>
        <v>0</v>
      </c>
    </row>
    <row r="65" spans="1:10" x14ac:dyDescent="0.45">
      <c r="A65" s="43">
        <v>1</v>
      </c>
      <c r="B65" s="43">
        <v>2</v>
      </c>
      <c r="C65" s="43">
        <v>3</v>
      </c>
      <c r="D65" s="43">
        <v>2</v>
      </c>
      <c r="E65" s="43" t="str">
        <f t="shared" si="1"/>
        <v>Enrolled FT | First-Time Freshmen (FTIC) | Black</v>
      </c>
      <c r="F65" s="43" t="s">
        <v>1</v>
      </c>
      <c r="G65" s="43" t="s">
        <v>43</v>
      </c>
      <c r="H65" s="43" t="s">
        <v>11</v>
      </c>
      <c r="I65" s="43" t="s">
        <v>15</v>
      </c>
      <c r="J65" s="53">
        <f>DataEntry!C44</f>
        <v>0</v>
      </c>
    </row>
    <row r="66" spans="1:10" x14ac:dyDescent="0.45">
      <c r="A66" s="43">
        <v>1</v>
      </c>
      <c r="B66" s="43">
        <v>2</v>
      </c>
      <c r="C66" s="43">
        <v>4</v>
      </c>
      <c r="D66" s="43">
        <v>2</v>
      </c>
      <c r="E66" s="43" t="str">
        <f t="shared" ref="E66:E97" si="2">CONCATENATE(F66, " | ", G66, " | ", I66)</f>
        <v>Enrolled FT | First-Time Freshmen (FTIC) | Hispanic</v>
      </c>
      <c r="F66" s="43" t="s">
        <v>1</v>
      </c>
      <c r="G66" s="43" t="s">
        <v>43</v>
      </c>
      <c r="H66" s="43" t="s">
        <v>11</v>
      </c>
      <c r="I66" s="43" t="s">
        <v>16</v>
      </c>
      <c r="J66" s="53">
        <f>DataEntry!C45</f>
        <v>0</v>
      </c>
    </row>
    <row r="67" spans="1:10" x14ac:dyDescent="0.45">
      <c r="A67" s="43">
        <v>1</v>
      </c>
      <c r="B67" s="43">
        <v>2</v>
      </c>
      <c r="C67" s="43">
        <v>5</v>
      </c>
      <c r="D67" s="43">
        <v>2</v>
      </c>
      <c r="E67" s="43" t="str">
        <f t="shared" si="2"/>
        <v>Enrolled FT | First-Time Freshmen (FTIC) | Multiracial</v>
      </c>
      <c r="F67" s="43" t="s">
        <v>1</v>
      </c>
      <c r="G67" s="43" t="s">
        <v>43</v>
      </c>
      <c r="H67" s="43" t="s">
        <v>11</v>
      </c>
      <c r="I67" s="43" t="s">
        <v>18</v>
      </c>
      <c r="J67" s="53">
        <f>DataEntry!C46</f>
        <v>0</v>
      </c>
    </row>
    <row r="68" spans="1:10" x14ac:dyDescent="0.45">
      <c r="A68" s="43">
        <v>1</v>
      </c>
      <c r="B68" s="43">
        <v>2</v>
      </c>
      <c r="C68" s="43">
        <v>6</v>
      </c>
      <c r="D68" s="43">
        <v>2</v>
      </c>
      <c r="E68" s="43" t="str">
        <f t="shared" si="2"/>
        <v>Enrolled FT | First-Time Freshmen (FTIC) | Other Race</v>
      </c>
      <c r="F68" s="43" t="s">
        <v>1</v>
      </c>
      <c r="G68" s="43" t="s">
        <v>43</v>
      </c>
      <c r="H68" s="43" t="s">
        <v>11</v>
      </c>
      <c r="I68" s="43" t="s">
        <v>45</v>
      </c>
      <c r="J68" s="53">
        <f>DataEntry!C47</f>
        <v>0</v>
      </c>
    </row>
    <row r="69" spans="1:10" x14ac:dyDescent="0.45">
      <c r="A69" s="43">
        <v>1</v>
      </c>
      <c r="B69" s="43">
        <v>2</v>
      </c>
      <c r="C69" s="43">
        <v>7</v>
      </c>
      <c r="D69" s="43">
        <v>2</v>
      </c>
      <c r="E69" s="43" t="str">
        <f t="shared" si="2"/>
        <v>Enrolled FT | First-Time Freshmen (FTIC) | White</v>
      </c>
      <c r="F69" s="43" t="s">
        <v>1</v>
      </c>
      <c r="G69" s="43" t="s">
        <v>43</v>
      </c>
      <c r="H69" s="43" t="s">
        <v>11</v>
      </c>
      <c r="I69" s="43" t="s">
        <v>19</v>
      </c>
      <c r="J69" s="53">
        <f>DataEntry!C48</f>
        <v>0</v>
      </c>
    </row>
    <row r="70" spans="1:10" x14ac:dyDescent="0.45">
      <c r="A70" s="43">
        <v>1</v>
      </c>
      <c r="B70" s="43">
        <v>2</v>
      </c>
      <c r="C70" s="43">
        <v>8</v>
      </c>
      <c r="D70" s="43">
        <v>2</v>
      </c>
      <c r="E70" s="43" t="str">
        <f t="shared" si="2"/>
        <v>Enrolled FT | First-Time Freshmen (FTIC) | Nonresident Alien</v>
      </c>
      <c r="F70" s="43" t="s">
        <v>1</v>
      </c>
      <c r="G70" s="43" t="s">
        <v>43</v>
      </c>
      <c r="H70" s="43" t="s">
        <v>11</v>
      </c>
      <c r="I70" s="43" t="s">
        <v>20</v>
      </c>
      <c r="J70" s="53">
        <f>DataEntry!C49</f>
        <v>0</v>
      </c>
    </row>
    <row r="71" spans="1:10" x14ac:dyDescent="0.45">
      <c r="A71" s="49">
        <v>1</v>
      </c>
      <c r="B71" s="49">
        <v>2</v>
      </c>
      <c r="C71" s="49">
        <v>9</v>
      </c>
      <c r="D71" s="49">
        <v>2</v>
      </c>
      <c r="E71" s="49" t="str">
        <f t="shared" si="2"/>
        <v>Enrolled FT | First-Time Freshmen (FTIC) | Unknown Race</v>
      </c>
      <c r="F71" s="49" t="s">
        <v>1</v>
      </c>
      <c r="G71" s="49" t="s">
        <v>43</v>
      </c>
      <c r="H71" s="49" t="s">
        <v>11</v>
      </c>
      <c r="I71" s="49" t="s">
        <v>42</v>
      </c>
      <c r="J71" s="54">
        <f>DataEntry!C50</f>
        <v>0</v>
      </c>
    </row>
    <row r="72" spans="1:10" x14ac:dyDescent="0.45">
      <c r="A72" s="43">
        <v>1</v>
      </c>
      <c r="B72" s="43">
        <v>2</v>
      </c>
      <c r="C72" s="43">
        <v>0</v>
      </c>
      <c r="D72" s="43">
        <v>3</v>
      </c>
      <c r="E72" s="43" t="str">
        <f t="shared" si="2"/>
        <v>Enrolled PT | First-Time Freshmen (FTIC) | All Races</v>
      </c>
      <c r="F72" s="43" t="s">
        <v>2</v>
      </c>
      <c r="G72" s="43" t="s">
        <v>43</v>
      </c>
      <c r="H72" s="43" t="s">
        <v>11</v>
      </c>
      <c r="I72" s="43" t="s">
        <v>35</v>
      </c>
      <c r="J72" s="53">
        <f>DataEntry!E39</f>
        <v>0</v>
      </c>
    </row>
    <row r="73" spans="1:10" x14ac:dyDescent="0.45">
      <c r="A73" s="43">
        <v>1</v>
      </c>
      <c r="B73" s="43">
        <v>2</v>
      </c>
      <c r="C73" s="43">
        <v>1</v>
      </c>
      <c r="D73" s="43">
        <v>3</v>
      </c>
      <c r="E73" s="43" t="str">
        <f t="shared" si="2"/>
        <v>Enrolled PT | First-Time Freshmen (FTIC) | American Indian</v>
      </c>
      <c r="F73" s="43" t="s">
        <v>2</v>
      </c>
      <c r="G73" s="43" t="s">
        <v>43</v>
      </c>
      <c r="H73" s="43" t="s">
        <v>11</v>
      </c>
      <c r="I73" s="43" t="s">
        <v>14</v>
      </c>
      <c r="J73" s="53">
        <f>DataEntry!E42</f>
        <v>0</v>
      </c>
    </row>
    <row r="74" spans="1:10" x14ac:dyDescent="0.45">
      <c r="A74" s="43">
        <v>1</v>
      </c>
      <c r="B74" s="43">
        <v>2</v>
      </c>
      <c r="C74" s="43">
        <v>2</v>
      </c>
      <c r="D74" s="43">
        <v>3</v>
      </c>
      <c r="E74" s="43" t="str">
        <f t="shared" si="2"/>
        <v>Enrolled PT | First-Time Freshmen (FTIC) | Asian/Pacific Islander</v>
      </c>
      <c r="F74" s="43" t="s">
        <v>2</v>
      </c>
      <c r="G74" s="43" t="s">
        <v>43</v>
      </c>
      <c r="H74" s="43" t="s">
        <v>11</v>
      </c>
      <c r="I74" s="43" t="s">
        <v>17</v>
      </c>
      <c r="J74" s="53">
        <f>DataEntry!E43</f>
        <v>0</v>
      </c>
    </row>
    <row r="75" spans="1:10" x14ac:dyDescent="0.45">
      <c r="A75" s="43">
        <v>1</v>
      </c>
      <c r="B75" s="43">
        <v>2</v>
      </c>
      <c r="C75" s="43">
        <v>3</v>
      </c>
      <c r="D75" s="43">
        <v>3</v>
      </c>
      <c r="E75" s="43" t="str">
        <f t="shared" si="2"/>
        <v>Enrolled PT | First-Time Freshmen (FTIC) | Black</v>
      </c>
      <c r="F75" s="43" t="s">
        <v>2</v>
      </c>
      <c r="G75" s="43" t="s">
        <v>43</v>
      </c>
      <c r="H75" s="43" t="s">
        <v>11</v>
      </c>
      <c r="I75" s="43" t="s">
        <v>15</v>
      </c>
      <c r="J75" s="53">
        <f>DataEntry!E44</f>
        <v>0</v>
      </c>
    </row>
    <row r="76" spans="1:10" x14ac:dyDescent="0.45">
      <c r="A76" s="43">
        <v>1</v>
      </c>
      <c r="B76" s="43">
        <v>2</v>
      </c>
      <c r="C76" s="43">
        <v>4</v>
      </c>
      <c r="D76" s="43">
        <v>3</v>
      </c>
      <c r="E76" s="43" t="str">
        <f t="shared" si="2"/>
        <v>Enrolled PT | First-Time Freshmen (FTIC) | Hispanic</v>
      </c>
      <c r="F76" s="43" t="s">
        <v>2</v>
      </c>
      <c r="G76" s="43" t="s">
        <v>43</v>
      </c>
      <c r="H76" s="43" t="s">
        <v>11</v>
      </c>
      <c r="I76" s="43" t="s">
        <v>16</v>
      </c>
      <c r="J76" s="53">
        <f>DataEntry!E45</f>
        <v>0</v>
      </c>
    </row>
    <row r="77" spans="1:10" x14ac:dyDescent="0.45">
      <c r="A77" s="43">
        <v>1</v>
      </c>
      <c r="B77" s="43">
        <v>2</v>
      </c>
      <c r="C77" s="43">
        <v>5</v>
      </c>
      <c r="D77" s="43">
        <v>3</v>
      </c>
      <c r="E77" s="43" t="str">
        <f t="shared" si="2"/>
        <v>Enrolled PT | First-Time Freshmen (FTIC) | Multiracial</v>
      </c>
      <c r="F77" s="43" t="s">
        <v>2</v>
      </c>
      <c r="G77" s="43" t="s">
        <v>43</v>
      </c>
      <c r="H77" s="43" t="s">
        <v>11</v>
      </c>
      <c r="I77" s="43" t="s">
        <v>18</v>
      </c>
      <c r="J77" s="53">
        <f>DataEntry!E46</f>
        <v>0</v>
      </c>
    </row>
    <row r="78" spans="1:10" x14ac:dyDescent="0.45">
      <c r="A78" s="43">
        <v>1</v>
      </c>
      <c r="B78" s="43">
        <v>2</v>
      </c>
      <c r="C78" s="43">
        <v>6</v>
      </c>
      <c r="D78" s="43">
        <v>3</v>
      </c>
      <c r="E78" s="43" t="str">
        <f t="shared" si="2"/>
        <v>Enrolled PT | First-Time Freshmen (FTIC) | Other Race</v>
      </c>
      <c r="F78" s="43" t="s">
        <v>2</v>
      </c>
      <c r="G78" s="43" t="s">
        <v>43</v>
      </c>
      <c r="H78" s="43" t="s">
        <v>11</v>
      </c>
      <c r="I78" s="43" t="s">
        <v>45</v>
      </c>
      <c r="J78" s="53">
        <f>DataEntry!E47</f>
        <v>0</v>
      </c>
    </row>
    <row r="79" spans="1:10" x14ac:dyDescent="0.45">
      <c r="A79" s="43">
        <v>1</v>
      </c>
      <c r="B79" s="43">
        <v>2</v>
      </c>
      <c r="C79" s="43">
        <v>7</v>
      </c>
      <c r="D79" s="43">
        <v>3</v>
      </c>
      <c r="E79" s="43" t="str">
        <f t="shared" si="2"/>
        <v>Enrolled PT | First-Time Freshmen (FTIC) | White</v>
      </c>
      <c r="F79" s="43" t="s">
        <v>2</v>
      </c>
      <c r="G79" s="43" t="s">
        <v>43</v>
      </c>
      <c r="H79" s="43" t="s">
        <v>11</v>
      </c>
      <c r="I79" s="43" t="s">
        <v>19</v>
      </c>
      <c r="J79" s="53">
        <f>DataEntry!E48</f>
        <v>0</v>
      </c>
    </row>
    <row r="80" spans="1:10" x14ac:dyDescent="0.45">
      <c r="A80" s="43">
        <v>1</v>
      </c>
      <c r="B80" s="43">
        <v>2</v>
      </c>
      <c r="C80" s="43">
        <v>8</v>
      </c>
      <c r="D80" s="43">
        <v>3</v>
      </c>
      <c r="E80" s="43" t="str">
        <f t="shared" si="2"/>
        <v>Enrolled PT | First-Time Freshmen (FTIC) | Nonresident Alien</v>
      </c>
      <c r="F80" s="43" t="s">
        <v>2</v>
      </c>
      <c r="G80" s="43" t="s">
        <v>43</v>
      </c>
      <c r="H80" s="43" t="s">
        <v>11</v>
      </c>
      <c r="I80" s="43" t="s">
        <v>20</v>
      </c>
      <c r="J80" s="53">
        <f>DataEntry!E49</f>
        <v>0</v>
      </c>
    </row>
    <row r="81" spans="1:10" x14ac:dyDescent="0.45">
      <c r="A81" s="49">
        <v>1</v>
      </c>
      <c r="B81" s="49">
        <v>2</v>
      </c>
      <c r="C81" s="49">
        <v>9</v>
      </c>
      <c r="D81" s="49">
        <v>3</v>
      </c>
      <c r="E81" s="49" t="str">
        <f t="shared" si="2"/>
        <v>Enrolled PT | First-Time Freshmen (FTIC) | Unknown Race</v>
      </c>
      <c r="F81" s="49" t="s">
        <v>2</v>
      </c>
      <c r="G81" s="49" t="s">
        <v>43</v>
      </c>
      <c r="H81" s="49" t="s">
        <v>11</v>
      </c>
      <c r="I81" s="49" t="s">
        <v>42</v>
      </c>
      <c r="J81" s="54">
        <f>DataEntry!E50</f>
        <v>0</v>
      </c>
    </row>
    <row r="82" spans="1:10" x14ac:dyDescent="0.45">
      <c r="A82" s="43">
        <v>1</v>
      </c>
      <c r="B82" s="43">
        <v>2</v>
      </c>
      <c r="C82" s="43">
        <v>0</v>
      </c>
      <c r="D82" s="43">
        <v>4</v>
      </c>
      <c r="E82" s="43" t="str">
        <f t="shared" si="2"/>
        <v>Enrolled FT, met credits | First-Time Freshmen (FTIC) | All Races</v>
      </c>
      <c r="F82" s="43" t="s">
        <v>3</v>
      </c>
      <c r="G82" s="43" t="s">
        <v>43</v>
      </c>
      <c r="H82" s="43" t="s">
        <v>11</v>
      </c>
      <c r="I82" s="43" t="s">
        <v>35</v>
      </c>
      <c r="J82" s="53">
        <f>DataEntry!C80+DataEntry!E80</f>
        <v>0</v>
      </c>
    </row>
    <row r="83" spans="1:10" x14ac:dyDescent="0.45">
      <c r="A83" s="43">
        <v>1</v>
      </c>
      <c r="B83" s="43">
        <v>2</v>
      </c>
      <c r="C83" s="43">
        <v>1</v>
      </c>
      <c r="D83" s="43">
        <v>4</v>
      </c>
      <c r="E83" s="43" t="str">
        <f t="shared" si="2"/>
        <v>Enrolled FT, met credits | First-Time Freshmen (FTIC) | American Indian</v>
      </c>
      <c r="F83" s="43" t="s">
        <v>3</v>
      </c>
      <c r="G83" s="43" t="s">
        <v>43</v>
      </c>
      <c r="H83" s="43" t="s">
        <v>11</v>
      </c>
      <c r="I83" s="43" t="s">
        <v>14</v>
      </c>
      <c r="J83" s="53">
        <f>DataEntry!C83+DataEntry!E83</f>
        <v>0</v>
      </c>
    </row>
    <row r="84" spans="1:10" x14ac:dyDescent="0.45">
      <c r="A84" s="43">
        <v>1</v>
      </c>
      <c r="B84" s="43">
        <v>2</v>
      </c>
      <c r="C84" s="43">
        <v>2</v>
      </c>
      <c r="D84" s="43">
        <v>4</v>
      </c>
      <c r="E84" s="43" t="str">
        <f t="shared" si="2"/>
        <v>Enrolled FT, met credits | First-Time Freshmen (FTIC) | Asian/Pacific Islander</v>
      </c>
      <c r="F84" s="43" t="s">
        <v>3</v>
      </c>
      <c r="G84" s="43" t="s">
        <v>43</v>
      </c>
      <c r="H84" s="43" t="s">
        <v>11</v>
      </c>
      <c r="I84" s="43" t="s">
        <v>17</v>
      </c>
      <c r="J84" s="53">
        <f>DataEntry!C84+DataEntry!E84</f>
        <v>0</v>
      </c>
    </row>
    <row r="85" spans="1:10" x14ac:dyDescent="0.45">
      <c r="A85" s="43">
        <v>1</v>
      </c>
      <c r="B85" s="43">
        <v>2</v>
      </c>
      <c r="C85" s="43">
        <v>3</v>
      </c>
      <c r="D85" s="43">
        <v>4</v>
      </c>
      <c r="E85" s="43" t="str">
        <f t="shared" si="2"/>
        <v>Enrolled FT, met credits | First-Time Freshmen (FTIC) | Black</v>
      </c>
      <c r="F85" s="43" t="s">
        <v>3</v>
      </c>
      <c r="G85" s="43" t="s">
        <v>43</v>
      </c>
      <c r="H85" s="43" t="s">
        <v>11</v>
      </c>
      <c r="I85" s="43" t="s">
        <v>15</v>
      </c>
      <c r="J85" s="53">
        <f>DataEntry!C85+DataEntry!E85</f>
        <v>0</v>
      </c>
    </row>
    <row r="86" spans="1:10" x14ac:dyDescent="0.45">
      <c r="A86" s="43">
        <v>1</v>
      </c>
      <c r="B86" s="43">
        <v>2</v>
      </c>
      <c r="C86" s="43">
        <v>4</v>
      </c>
      <c r="D86" s="43">
        <v>4</v>
      </c>
      <c r="E86" s="43" t="str">
        <f t="shared" si="2"/>
        <v>Enrolled FT, met credits | First-Time Freshmen (FTIC) | Hispanic</v>
      </c>
      <c r="F86" s="43" t="s">
        <v>3</v>
      </c>
      <c r="G86" s="43" t="s">
        <v>43</v>
      </c>
      <c r="H86" s="43" t="s">
        <v>11</v>
      </c>
      <c r="I86" s="43" t="s">
        <v>16</v>
      </c>
      <c r="J86" s="53">
        <f>DataEntry!C86+DataEntry!E86</f>
        <v>0</v>
      </c>
    </row>
    <row r="87" spans="1:10" x14ac:dyDescent="0.45">
      <c r="A87" s="43">
        <v>1</v>
      </c>
      <c r="B87" s="43">
        <v>2</v>
      </c>
      <c r="C87" s="43">
        <v>5</v>
      </c>
      <c r="D87" s="43">
        <v>4</v>
      </c>
      <c r="E87" s="43" t="str">
        <f t="shared" si="2"/>
        <v>Enrolled FT, met credits | First-Time Freshmen (FTIC) | Multiracial</v>
      </c>
      <c r="F87" s="43" t="s">
        <v>3</v>
      </c>
      <c r="G87" s="43" t="s">
        <v>43</v>
      </c>
      <c r="H87" s="43" t="s">
        <v>11</v>
      </c>
      <c r="I87" s="43" t="s">
        <v>18</v>
      </c>
      <c r="J87" s="53">
        <f>DataEntry!C87+DataEntry!E87</f>
        <v>0</v>
      </c>
    </row>
    <row r="88" spans="1:10" x14ac:dyDescent="0.45">
      <c r="A88" s="43">
        <v>1</v>
      </c>
      <c r="B88" s="43">
        <v>2</v>
      </c>
      <c r="C88" s="43">
        <v>6</v>
      </c>
      <c r="D88" s="43">
        <v>4</v>
      </c>
      <c r="E88" s="43" t="str">
        <f t="shared" si="2"/>
        <v>Enrolled FT, met credits | First-Time Freshmen (FTIC) | Other Race</v>
      </c>
      <c r="F88" s="43" t="s">
        <v>3</v>
      </c>
      <c r="G88" s="43" t="s">
        <v>43</v>
      </c>
      <c r="H88" s="43" t="s">
        <v>11</v>
      </c>
      <c r="I88" s="43" t="s">
        <v>45</v>
      </c>
      <c r="J88" s="53">
        <f>DataEntry!C88+DataEntry!E88</f>
        <v>0</v>
      </c>
    </row>
    <row r="89" spans="1:10" x14ac:dyDescent="0.45">
      <c r="A89" s="43">
        <v>1</v>
      </c>
      <c r="B89" s="43">
        <v>2</v>
      </c>
      <c r="C89" s="43">
        <v>7</v>
      </c>
      <c r="D89" s="43">
        <v>4</v>
      </c>
      <c r="E89" s="43" t="str">
        <f t="shared" si="2"/>
        <v>Enrolled FT, met credits | First-Time Freshmen (FTIC) | White</v>
      </c>
      <c r="F89" s="43" t="s">
        <v>3</v>
      </c>
      <c r="G89" s="43" t="s">
        <v>43</v>
      </c>
      <c r="H89" s="43" t="s">
        <v>11</v>
      </c>
      <c r="I89" s="43" t="s">
        <v>19</v>
      </c>
      <c r="J89" s="53">
        <f>DataEntry!C89+DataEntry!E89</f>
        <v>0</v>
      </c>
    </row>
    <row r="90" spans="1:10" x14ac:dyDescent="0.45">
      <c r="A90" s="43">
        <v>1</v>
      </c>
      <c r="B90" s="43">
        <v>2</v>
      </c>
      <c r="C90" s="43">
        <v>8</v>
      </c>
      <c r="D90" s="43">
        <v>4</v>
      </c>
      <c r="E90" s="43" t="str">
        <f t="shared" si="2"/>
        <v>Enrolled FT, met credits | First-Time Freshmen (FTIC) | Nonresident Alien</v>
      </c>
      <c r="F90" s="43" t="s">
        <v>3</v>
      </c>
      <c r="G90" s="43" t="s">
        <v>43</v>
      </c>
      <c r="H90" s="43" t="s">
        <v>11</v>
      </c>
      <c r="I90" s="43" t="s">
        <v>20</v>
      </c>
      <c r="J90" s="53">
        <f>DataEntry!C90+DataEntry!E90</f>
        <v>0</v>
      </c>
    </row>
    <row r="91" spans="1:10" x14ac:dyDescent="0.45">
      <c r="A91" s="49">
        <v>1</v>
      </c>
      <c r="B91" s="49">
        <v>2</v>
      </c>
      <c r="C91" s="49">
        <v>9</v>
      </c>
      <c r="D91" s="49">
        <v>4</v>
      </c>
      <c r="E91" s="49" t="str">
        <f t="shared" si="2"/>
        <v>Enrolled FT, met credits | First-Time Freshmen (FTIC) | Unknown Race</v>
      </c>
      <c r="F91" s="49" t="s">
        <v>3</v>
      </c>
      <c r="G91" s="49" t="s">
        <v>43</v>
      </c>
      <c r="H91" s="49" t="s">
        <v>11</v>
      </c>
      <c r="I91" s="49" t="s">
        <v>42</v>
      </c>
      <c r="J91" s="54">
        <f>DataEntry!C91+DataEntry!E91</f>
        <v>0</v>
      </c>
    </row>
    <row r="92" spans="1:10" x14ac:dyDescent="0.45">
      <c r="A92" s="43">
        <v>1</v>
      </c>
      <c r="B92" s="43">
        <v>2</v>
      </c>
      <c r="C92" s="43">
        <v>0</v>
      </c>
      <c r="D92" s="43">
        <v>5</v>
      </c>
      <c r="E92" s="43" t="str">
        <f t="shared" si="2"/>
        <v>Enrolled PT, met credits | First-Time Freshmen (FTIC) | All Races</v>
      </c>
      <c r="F92" s="43" t="s">
        <v>5</v>
      </c>
      <c r="G92" s="43" t="s">
        <v>43</v>
      </c>
      <c r="H92" s="43" t="s">
        <v>11</v>
      </c>
      <c r="I92" s="43" t="s">
        <v>35</v>
      </c>
      <c r="J92" s="53">
        <f>DataEntry!I80+DataEntry!K80</f>
        <v>0</v>
      </c>
    </row>
    <row r="93" spans="1:10" x14ac:dyDescent="0.45">
      <c r="A93" s="43">
        <v>1</v>
      </c>
      <c r="B93" s="43">
        <v>2</v>
      </c>
      <c r="C93" s="43">
        <v>1</v>
      </c>
      <c r="D93" s="43">
        <v>5</v>
      </c>
      <c r="E93" s="43" t="str">
        <f t="shared" si="2"/>
        <v>Enrolled PT, met credits | First-Time Freshmen (FTIC) | American Indian</v>
      </c>
      <c r="F93" s="43" t="s">
        <v>5</v>
      </c>
      <c r="G93" s="43" t="s">
        <v>43</v>
      </c>
      <c r="H93" s="43" t="s">
        <v>11</v>
      </c>
      <c r="I93" s="43" t="s">
        <v>14</v>
      </c>
      <c r="J93" s="53">
        <f>DataEntry!I83+DataEntry!K83</f>
        <v>0</v>
      </c>
    </row>
    <row r="94" spans="1:10" x14ac:dyDescent="0.45">
      <c r="A94" s="43">
        <v>1</v>
      </c>
      <c r="B94" s="43">
        <v>2</v>
      </c>
      <c r="C94" s="43">
        <v>2</v>
      </c>
      <c r="D94" s="43">
        <v>5</v>
      </c>
      <c r="E94" s="43" t="str">
        <f t="shared" si="2"/>
        <v>Enrolled PT, met credits | First-Time Freshmen (FTIC) | Asian/Pacific Islander</v>
      </c>
      <c r="F94" s="43" t="s">
        <v>5</v>
      </c>
      <c r="G94" s="43" t="s">
        <v>43</v>
      </c>
      <c r="H94" s="43" t="s">
        <v>11</v>
      </c>
      <c r="I94" s="43" t="s">
        <v>17</v>
      </c>
      <c r="J94" s="53">
        <f>DataEntry!I84+DataEntry!K84</f>
        <v>0</v>
      </c>
    </row>
    <row r="95" spans="1:10" x14ac:dyDescent="0.45">
      <c r="A95" s="43">
        <v>1</v>
      </c>
      <c r="B95" s="43">
        <v>2</v>
      </c>
      <c r="C95" s="43">
        <v>3</v>
      </c>
      <c r="D95" s="43">
        <v>5</v>
      </c>
      <c r="E95" s="43" t="str">
        <f t="shared" si="2"/>
        <v>Enrolled PT, met credits | First-Time Freshmen (FTIC) | Black</v>
      </c>
      <c r="F95" s="43" t="s">
        <v>5</v>
      </c>
      <c r="G95" s="43" t="s">
        <v>43</v>
      </c>
      <c r="H95" s="43" t="s">
        <v>11</v>
      </c>
      <c r="I95" s="43" t="s">
        <v>15</v>
      </c>
      <c r="J95" s="53">
        <f>DataEntry!I85+DataEntry!K85</f>
        <v>0</v>
      </c>
    </row>
    <row r="96" spans="1:10" x14ac:dyDescent="0.45">
      <c r="A96" s="43">
        <v>1</v>
      </c>
      <c r="B96" s="43">
        <v>2</v>
      </c>
      <c r="C96" s="43">
        <v>4</v>
      </c>
      <c r="D96" s="43">
        <v>5</v>
      </c>
      <c r="E96" s="43" t="str">
        <f t="shared" si="2"/>
        <v>Enrolled PT, met credits | First-Time Freshmen (FTIC) | Hispanic</v>
      </c>
      <c r="F96" s="43" t="s">
        <v>5</v>
      </c>
      <c r="G96" s="43" t="s">
        <v>43</v>
      </c>
      <c r="H96" s="43" t="s">
        <v>11</v>
      </c>
      <c r="I96" s="43" t="s">
        <v>16</v>
      </c>
      <c r="J96" s="53">
        <f>DataEntry!I86+DataEntry!K86</f>
        <v>0</v>
      </c>
    </row>
    <row r="97" spans="1:10" x14ac:dyDescent="0.45">
      <c r="A97" s="43">
        <v>1</v>
      </c>
      <c r="B97" s="43">
        <v>2</v>
      </c>
      <c r="C97" s="43">
        <v>5</v>
      </c>
      <c r="D97" s="43">
        <v>5</v>
      </c>
      <c r="E97" s="43" t="str">
        <f t="shared" si="2"/>
        <v>Enrolled PT, met credits | First-Time Freshmen (FTIC) | Multiracial</v>
      </c>
      <c r="F97" s="43" t="s">
        <v>5</v>
      </c>
      <c r="G97" s="43" t="s">
        <v>43</v>
      </c>
      <c r="H97" s="43" t="s">
        <v>11</v>
      </c>
      <c r="I97" s="43" t="s">
        <v>18</v>
      </c>
      <c r="J97" s="53">
        <f>DataEntry!I87+DataEntry!K87</f>
        <v>0</v>
      </c>
    </row>
    <row r="98" spans="1:10" x14ac:dyDescent="0.45">
      <c r="A98" s="43">
        <v>1</v>
      </c>
      <c r="B98" s="43">
        <v>2</v>
      </c>
      <c r="C98" s="43">
        <v>6</v>
      </c>
      <c r="D98" s="43">
        <v>5</v>
      </c>
      <c r="E98" s="43" t="str">
        <f t="shared" ref="E98:E129" si="3">CONCATENATE(F98, " | ", G98, " | ", I98)</f>
        <v>Enrolled PT, met credits | First-Time Freshmen (FTIC) | Other Race</v>
      </c>
      <c r="F98" s="43" t="s">
        <v>5</v>
      </c>
      <c r="G98" s="43" t="s">
        <v>43</v>
      </c>
      <c r="H98" s="43" t="s">
        <v>11</v>
      </c>
      <c r="I98" s="43" t="s">
        <v>45</v>
      </c>
      <c r="J98" s="53">
        <f>DataEntry!I88+DataEntry!K88</f>
        <v>0</v>
      </c>
    </row>
    <row r="99" spans="1:10" x14ac:dyDescent="0.45">
      <c r="A99" s="43">
        <v>1</v>
      </c>
      <c r="B99" s="43">
        <v>2</v>
      </c>
      <c r="C99" s="43">
        <v>7</v>
      </c>
      <c r="D99" s="43">
        <v>5</v>
      </c>
      <c r="E99" s="43" t="str">
        <f t="shared" si="3"/>
        <v>Enrolled PT, met credits | First-Time Freshmen (FTIC) | White</v>
      </c>
      <c r="F99" s="43" t="s">
        <v>5</v>
      </c>
      <c r="G99" s="43" t="s">
        <v>43</v>
      </c>
      <c r="H99" s="43" t="s">
        <v>11</v>
      </c>
      <c r="I99" s="43" t="s">
        <v>19</v>
      </c>
      <c r="J99" s="53">
        <f>DataEntry!I89+DataEntry!K89</f>
        <v>0</v>
      </c>
    </row>
    <row r="100" spans="1:10" x14ac:dyDescent="0.45">
      <c r="A100" s="43">
        <v>1</v>
      </c>
      <c r="B100" s="43">
        <v>2</v>
      </c>
      <c r="C100" s="43">
        <v>8</v>
      </c>
      <c r="D100" s="43">
        <v>5</v>
      </c>
      <c r="E100" s="43" t="str">
        <f t="shared" si="3"/>
        <v>Enrolled PT, met credits | First-Time Freshmen (FTIC) | Nonresident Alien</v>
      </c>
      <c r="F100" s="43" t="s">
        <v>5</v>
      </c>
      <c r="G100" s="43" t="s">
        <v>43</v>
      </c>
      <c r="H100" s="43" t="s">
        <v>11</v>
      </c>
      <c r="I100" s="43" t="s">
        <v>20</v>
      </c>
      <c r="J100" s="53">
        <f>DataEntry!I90+DataEntry!K90</f>
        <v>0</v>
      </c>
    </row>
    <row r="101" spans="1:10" x14ac:dyDescent="0.45">
      <c r="A101" s="49">
        <v>1</v>
      </c>
      <c r="B101" s="49">
        <v>2</v>
      </c>
      <c r="C101" s="49">
        <v>9</v>
      </c>
      <c r="D101" s="49">
        <v>5</v>
      </c>
      <c r="E101" s="49" t="str">
        <f t="shared" si="3"/>
        <v>Enrolled PT, met credits | First-Time Freshmen (FTIC) | Unknown Race</v>
      </c>
      <c r="F101" s="49" t="s">
        <v>5</v>
      </c>
      <c r="G101" s="49" t="s">
        <v>43</v>
      </c>
      <c r="H101" s="49" t="s">
        <v>11</v>
      </c>
      <c r="I101" s="49" t="s">
        <v>42</v>
      </c>
      <c r="J101" s="54">
        <f>DataEntry!I91+DataEntry!K91</f>
        <v>0</v>
      </c>
    </row>
    <row r="102" spans="1:10" x14ac:dyDescent="0.45">
      <c r="A102" s="43">
        <v>1</v>
      </c>
      <c r="B102" s="43">
        <v>3</v>
      </c>
      <c r="C102" s="43">
        <v>0</v>
      </c>
      <c r="D102" s="43">
        <v>1</v>
      </c>
      <c r="E102" s="43" t="str">
        <f t="shared" si="3"/>
        <v>Admitted | Transfers/Prior Credit | All Races</v>
      </c>
      <c r="F102" s="43" t="s">
        <v>0</v>
      </c>
      <c r="G102" s="43" t="s">
        <v>9</v>
      </c>
      <c r="H102" s="43" t="s">
        <v>11</v>
      </c>
      <c r="I102" s="43" t="s">
        <v>35</v>
      </c>
      <c r="J102" s="53">
        <f>DataEntry!E9</f>
        <v>0</v>
      </c>
    </row>
    <row r="103" spans="1:10" x14ac:dyDescent="0.45">
      <c r="A103" s="43">
        <v>1</v>
      </c>
      <c r="B103" s="43">
        <v>3</v>
      </c>
      <c r="C103" s="43">
        <v>1</v>
      </c>
      <c r="D103" s="43">
        <v>1</v>
      </c>
      <c r="E103" s="43" t="str">
        <f t="shared" si="3"/>
        <v>Admitted | Transfers/Prior Credit | American Indian</v>
      </c>
      <c r="F103" s="43" t="s">
        <v>0</v>
      </c>
      <c r="G103" s="43" t="s">
        <v>9</v>
      </c>
      <c r="H103" s="43" t="s">
        <v>11</v>
      </c>
      <c r="I103" s="43" t="s">
        <v>14</v>
      </c>
      <c r="J103" s="53">
        <f>DataEntry!E12</f>
        <v>0</v>
      </c>
    </row>
    <row r="104" spans="1:10" x14ac:dyDescent="0.45">
      <c r="A104" s="43">
        <v>1</v>
      </c>
      <c r="B104" s="43">
        <v>3</v>
      </c>
      <c r="C104" s="43">
        <v>2</v>
      </c>
      <c r="D104" s="43">
        <v>1</v>
      </c>
      <c r="E104" s="43" t="str">
        <f t="shared" si="3"/>
        <v>Admitted | Transfers/Prior Credit | Asian/Pacific Islander</v>
      </c>
      <c r="F104" s="43" t="s">
        <v>0</v>
      </c>
      <c r="G104" s="43" t="s">
        <v>9</v>
      </c>
      <c r="H104" s="43" t="s">
        <v>11</v>
      </c>
      <c r="I104" s="43" t="s">
        <v>17</v>
      </c>
      <c r="J104" s="53">
        <f>DataEntry!E13</f>
        <v>0</v>
      </c>
    </row>
    <row r="105" spans="1:10" x14ac:dyDescent="0.45">
      <c r="A105" s="43">
        <v>1</v>
      </c>
      <c r="B105" s="43">
        <v>3</v>
      </c>
      <c r="C105" s="43">
        <v>3</v>
      </c>
      <c r="D105" s="43">
        <v>1</v>
      </c>
      <c r="E105" s="43" t="str">
        <f t="shared" si="3"/>
        <v>Admitted | Transfers/Prior Credit | Black</v>
      </c>
      <c r="F105" s="43" t="s">
        <v>0</v>
      </c>
      <c r="G105" s="43" t="s">
        <v>9</v>
      </c>
      <c r="H105" s="43" t="s">
        <v>11</v>
      </c>
      <c r="I105" s="43" t="s">
        <v>15</v>
      </c>
      <c r="J105" s="53">
        <f>DataEntry!E14</f>
        <v>0</v>
      </c>
    </row>
    <row r="106" spans="1:10" x14ac:dyDescent="0.45">
      <c r="A106" s="43">
        <v>1</v>
      </c>
      <c r="B106" s="43">
        <v>3</v>
      </c>
      <c r="C106" s="43">
        <v>4</v>
      </c>
      <c r="D106" s="43">
        <v>1</v>
      </c>
      <c r="E106" s="43" t="str">
        <f t="shared" si="3"/>
        <v>Admitted | Transfers/Prior Credit | Hispanic</v>
      </c>
      <c r="F106" s="43" t="s">
        <v>0</v>
      </c>
      <c r="G106" s="43" t="s">
        <v>9</v>
      </c>
      <c r="H106" s="43" t="s">
        <v>11</v>
      </c>
      <c r="I106" s="43" t="s">
        <v>16</v>
      </c>
      <c r="J106" s="53">
        <f>DataEntry!E15</f>
        <v>0</v>
      </c>
    </row>
    <row r="107" spans="1:10" x14ac:dyDescent="0.45">
      <c r="A107" s="43">
        <v>1</v>
      </c>
      <c r="B107" s="43">
        <v>3</v>
      </c>
      <c r="C107" s="43">
        <v>5</v>
      </c>
      <c r="D107" s="43">
        <v>1</v>
      </c>
      <c r="E107" s="43" t="str">
        <f t="shared" si="3"/>
        <v>Admitted | Transfers/Prior Credit | Multiracial</v>
      </c>
      <c r="F107" s="43" t="s">
        <v>0</v>
      </c>
      <c r="G107" s="43" t="s">
        <v>9</v>
      </c>
      <c r="H107" s="43" t="s">
        <v>11</v>
      </c>
      <c r="I107" s="43" t="s">
        <v>18</v>
      </c>
      <c r="J107" s="53">
        <f>DataEntry!E16</f>
        <v>0</v>
      </c>
    </row>
    <row r="108" spans="1:10" x14ac:dyDescent="0.45">
      <c r="A108" s="43">
        <v>1</v>
      </c>
      <c r="B108" s="43">
        <v>3</v>
      </c>
      <c r="C108" s="43">
        <v>6</v>
      </c>
      <c r="D108" s="43">
        <v>1</v>
      </c>
      <c r="E108" s="43" t="str">
        <f t="shared" si="3"/>
        <v>Admitted | Transfers/Prior Credit | Other Race</v>
      </c>
      <c r="F108" s="43" t="s">
        <v>0</v>
      </c>
      <c r="G108" s="43" t="s">
        <v>9</v>
      </c>
      <c r="H108" s="43" t="s">
        <v>11</v>
      </c>
      <c r="I108" s="43" t="s">
        <v>45</v>
      </c>
      <c r="J108" s="53">
        <f>DataEntry!E17</f>
        <v>0</v>
      </c>
    </row>
    <row r="109" spans="1:10" x14ac:dyDescent="0.45">
      <c r="A109" s="43">
        <v>1</v>
      </c>
      <c r="B109" s="43">
        <v>3</v>
      </c>
      <c r="C109" s="43">
        <v>7</v>
      </c>
      <c r="D109" s="43">
        <v>1</v>
      </c>
      <c r="E109" s="43" t="str">
        <f t="shared" si="3"/>
        <v>Admitted | Transfers/Prior Credit | White</v>
      </c>
      <c r="F109" s="43" t="s">
        <v>0</v>
      </c>
      <c r="G109" s="43" t="s">
        <v>9</v>
      </c>
      <c r="H109" s="43" t="s">
        <v>11</v>
      </c>
      <c r="I109" s="43" t="s">
        <v>19</v>
      </c>
      <c r="J109" s="53">
        <f>DataEntry!E18</f>
        <v>0</v>
      </c>
    </row>
    <row r="110" spans="1:10" x14ac:dyDescent="0.45">
      <c r="A110" s="43">
        <v>1</v>
      </c>
      <c r="B110" s="43">
        <v>3</v>
      </c>
      <c r="C110" s="43">
        <v>8</v>
      </c>
      <c r="D110" s="43">
        <v>1</v>
      </c>
      <c r="E110" s="43" t="str">
        <f t="shared" si="3"/>
        <v>Admitted | Transfers/Prior Credit | Nonresident Alien</v>
      </c>
      <c r="F110" s="43" t="s">
        <v>0</v>
      </c>
      <c r="G110" s="43" t="s">
        <v>9</v>
      </c>
      <c r="H110" s="43" t="s">
        <v>11</v>
      </c>
      <c r="I110" s="43" t="s">
        <v>20</v>
      </c>
      <c r="J110" s="53">
        <f>DataEntry!E19</f>
        <v>0</v>
      </c>
    </row>
    <row r="111" spans="1:10" x14ac:dyDescent="0.45">
      <c r="A111" s="49">
        <v>1</v>
      </c>
      <c r="B111" s="49">
        <v>3</v>
      </c>
      <c r="C111" s="49">
        <v>9</v>
      </c>
      <c r="D111" s="49">
        <v>1</v>
      </c>
      <c r="E111" s="49" t="str">
        <f t="shared" si="3"/>
        <v>Admitted | Transfers/Prior Credit | Unknown Race</v>
      </c>
      <c r="F111" s="49" t="s">
        <v>0</v>
      </c>
      <c r="G111" s="49" t="s">
        <v>9</v>
      </c>
      <c r="H111" s="49" t="s">
        <v>11</v>
      </c>
      <c r="I111" s="49" t="s">
        <v>42</v>
      </c>
      <c r="J111" s="54">
        <f>DataEntry!E20</f>
        <v>0</v>
      </c>
    </row>
    <row r="112" spans="1:10" x14ac:dyDescent="0.45">
      <c r="A112" s="43">
        <v>1</v>
      </c>
      <c r="B112" s="43">
        <v>3</v>
      </c>
      <c r="C112" s="43">
        <v>0</v>
      </c>
      <c r="D112" s="43">
        <v>2</v>
      </c>
      <c r="E112" s="43" t="str">
        <f t="shared" si="3"/>
        <v>Enrolled FT | Transfers/Prior Credit | All Races</v>
      </c>
      <c r="F112" s="43" t="s">
        <v>1</v>
      </c>
      <c r="G112" s="43" t="s">
        <v>9</v>
      </c>
      <c r="H112" s="43" t="s">
        <v>11</v>
      </c>
      <c r="I112" s="43" t="s">
        <v>35</v>
      </c>
      <c r="J112" s="53">
        <f>DataEntry!G39</f>
        <v>0</v>
      </c>
    </row>
    <row r="113" spans="1:10" x14ac:dyDescent="0.45">
      <c r="A113" s="43">
        <v>1</v>
      </c>
      <c r="B113" s="43">
        <v>3</v>
      </c>
      <c r="C113" s="43">
        <v>1</v>
      </c>
      <c r="D113" s="43">
        <v>2</v>
      </c>
      <c r="E113" s="43" t="str">
        <f t="shared" si="3"/>
        <v>Enrolled FT | Transfers/Prior Credit | American Indian</v>
      </c>
      <c r="F113" s="43" t="s">
        <v>1</v>
      </c>
      <c r="G113" s="43" t="s">
        <v>9</v>
      </c>
      <c r="H113" s="43" t="s">
        <v>11</v>
      </c>
      <c r="I113" s="43" t="s">
        <v>14</v>
      </c>
      <c r="J113" s="53">
        <f>DataEntry!G42</f>
        <v>0</v>
      </c>
    </row>
    <row r="114" spans="1:10" x14ac:dyDescent="0.45">
      <c r="A114" s="43">
        <v>1</v>
      </c>
      <c r="B114" s="43">
        <v>3</v>
      </c>
      <c r="C114" s="43">
        <v>2</v>
      </c>
      <c r="D114" s="43">
        <v>2</v>
      </c>
      <c r="E114" s="43" t="str">
        <f t="shared" si="3"/>
        <v>Enrolled FT | Transfers/Prior Credit | Asian/Pacific Islander</v>
      </c>
      <c r="F114" s="43" t="s">
        <v>1</v>
      </c>
      <c r="G114" s="43" t="s">
        <v>9</v>
      </c>
      <c r="H114" s="43" t="s">
        <v>11</v>
      </c>
      <c r="I114" s="43" t="s">
        <v>17</v>
      </c>
      <c r="J114" s="53">
        <f>DataEntry!G43</f>
        <v>0</v>
      </c>
    </row>
    <row r="115" spans="1:10" x14ac:dyDescent="0.45">
      <c r="A115" s="43">
        <v>1</v>
      </c>
      <c r="B115" s="43">
        <v>3</v>
      </c>
      <c r="C115" s="43">
        <v>3</v>
      </c>
      <c r="D115" s="43">
        <v>2</v>
      </c>
      <c r="E115" s="43" t="str">
        <f t="shared" si="3"/>
        <v>Enrolled FT | Transfers/Prior Credit | Black</v>
      </c>
      <c r="F115" s="43" t="s">
        <v>1</v>
      </c>
      <c r="G115" s="43" t="s">
        <v>9</v>
      </c>
      <c r="H115" s="43" t="s">
        <v>11</v>
      </c>
      <c r="I115" s="43" t="s">
        <v>15</v>
      </c>
      <c r="J115" s="53">
        <f>DataEntry!G44</f>
        <v>0</v>
      </c>
    </row>
    <row r="116" spans="1:10" x14ac:dyDescent="0.45">
      <c r="A116" s="43">
        <v>1</v>
      </c>
      <c r="B116" s="43">
        <v>3</v>
      </c>
      <c r="C116" s="43">
        <v>4</v>
      </c>
      <c r="D116" s="43">
        <v>2</v>
      </c>
      <c r="E116" s="43" t="str">
        <f t="shared" si="3"/>
        <v>Enrolled FT | Transfers/Prior Credit | Hispanic</v>
      </c>
      <c r="F116" s="43" t="s">
        <v>1</v>
      </c>
      <c r="G116" s="43" t="s">
        <v>9</v>
      </c>
      <c r="H116" s="43" t="s">
        <v>11</v>
      </c>
      <c r="I116" s="43" t="s">
        <v>16</v>
      </c>
      <c r="J116" s="53">
        <f>DataEntry!G45</f>
        <v>0</v>
      </c>
    </row>
    <row r="117" spans="1:10" x14ac:dyDescent="0.45">
      <c r="A117" s="43">
        <v>1</v>
      </c>
      <c r="B117" s="43">
        <v>3</v>
      </c>
      <c r="C117" s="43">
        <v>5</v>
      </c>
      <c r="D117" s="43">
        <v>2</v>
      </c>
      <c r="E117" s="43" t="str">
        <f t="shared" si="3"/>
        <v>Enrolled FT | Transfers/Prior Credit | Multiracial</v>
      </c>
      <c r="F117" s="43" t="s">
        <v>1</v>
      </c>
      <c r="G117" s="43" t="s">
        <v>9</v>
      </c>
      <c r="H117" s="43" t="s">
        <v>11</v>
      </c>
      <c r="I117" s="43" t="s">
        <v>18</v>
      </c>
      <c r="J117" s="53">
        <f>DataEntry!G46</f>
        <v>0</v>
      </c>
    </row>
    <row r="118" spans="1:10" x14ac:dyDescent="0.45">
      <c r="A118" s="43">
        <v>1</v>
      </c>
      <c r="B118" s="43">
        <v>3</v>
      </c>
      <c r="C118" s="43">
        <v>6</v>
      </c>
      <c r="D118" s="43">
        <v>2</v>
      </c>
      <c r="E118" s="43" t="str">
        <f t="shared" si="3"/>
        <v>Enrolled FT | Transfers/Prior Credit | Other Race</v>
      </c>
      <c r="F118" s="43" t="s">
        <v>1</v>
      </c>
      <c r="G118" s="43" t="s">
        <v>9</v>
      </c>
      <c r="H118" s="43" t="s">
        <v>11</v>
      </c>
      <c r="I118" s="43" t="s">
        <v>45</v>
      </c>
      <c r="J118" s="53">
        <f>DataEntry!G47</f>
        <v>0</v>
      </c>
    </row>
    <row r="119" spans="1:10" x14ac:dyDescent="0.45">
      <c r="A119" s="43">
        <v>1</v>
      </c>
      <c r="B119" s="43">
        <v>3</v>
      </c>
      <c r="C119" s="43">
        <v>7</v>
      </c>
      <c r="D119" s="43">
        <v>2</v>
      </c>
      <c r="E119" s="43" t="str">
        <f t="shared" si="3"/>
        <v>Enrolled FT | Transfers/Prior Credit | White</v>
      </c>
      <c r="F119" s="43" t="s">
        <v>1</v>
      </c>
      <c r="G119" s="43" t="s">
        <v>9</v>
      </c>
      <c r="H119" s="43" t="s">
        <v>11</v>
      </c>
      <c r="I119" s="43" t="s">
        <v>19</v>
      </c>
      <c r="J119" s="53">
        <f>DataEntry!G48</f>
        <v>0</v>
      </c>
    </row>
    <row r="120" spans="1:10" x14ac:dyDescent="0.45">
      <c r="A120" s="43">
        <v>1</v>
      </c>
      <c r="B120" s="43">
        <v>3</v>
      </c>
      <c r="C120" s="43">
        <v>8</v>
      </c>
      <c r="D120" s="43">
        <v>2</v>
      </c>
      <c r="E120" s="43" t="str">
        <f t="shared" si="3"/>
        <v>Enrolled FT | Transfers/Prior Credit | Nonresident Alien</v>
      </c>
      <c r="F120" s="43" t="s">
        <v>1</v>
      </c>
      <c r="G120" s="43" t="s">
        <v>9</v>
      </c>
      <c r="H120" s="43" t="s">
        <v>11</v>
      </c>
      <c r="I120" s="43" t="s">
        <v>20</v>
      </c>
      <c r="J120" s="53">
        <f>DataEntry!G49</f>
        <v>0</v>
      </c>
    </row>
    <row r="121" spans="1:10" x14ac:dyDescent="0.45">
      <c r="A121" s="49">
        <v>1</v>
      </c>
      <c r="B121" s="49">
        <v>3</v>
      </c>
      <c r="C121" s="49">
        <v>9</v>
      </c>
      <c r="D121" s="49">
        <v>2</v>
      </c>
      <c r="E121" s="49" t="str">
        <f t="shared" si="3"/>
        <v>Enrolled FT | Transfers/Prior Credit | Unknown Race</v>
      </c>
      <c r="F121" s="49" t="s">
        <v>1</v>
      </c>
      <c r="G121" s="49" t="s">
        <v>9</v>
      </c>
      <c r="H121" s="49" t="s">
        <v>11</v>
      </c>
      <c r="I121" s="49" t="s">
        <v>42</v>
      </c>
      <c r="J121" s="54">
        <f>DataEntry!G50</f>
        <v>0</v>
      </c>
    </row>
    <row r="122" spans="1:10" x14ac:dyDescent="0.45">
      <c r="A122" s="43">
        <v>1</v>
      </c>
      <c r="B122" s="43">
        <v>3</v>
      </c>
      <c r="C122" s="43">
        <v>0</v>
      </c>
      <c r="D122" s="43">
        <v>3</v>
      </c>
      <c r="E122" s="43" t="str">
        <f t="shared" si="3"/>
        <v>Enrolled PT | Transfers/Prior Credit | All Races</v>
      </c>
      <c r="F122" s="43" t="s">
        <v>2</v>
      </c>
      <c r="G122" s="43" t="s">
        <v>9</v>
      </c>
      <c r="H122" s="43" t="s">
        <v>11</v>
      </c>
      <c r="I122" s="43" t="s">
        <v>35</v>
      </c>
      <c r="J122" s="53">
        <f>DataEntry!I39</f>
        <v>0</v>
      </c>
    </row>
    <row r="123" spans="1:10" x14ac:dyDescent="0.45">
      <c r="A123" s="43">
        <v>1</v>
      </c>
      <c r="B123" s="43">
        <v>3</v>
      </c>
      <c r="C123" s="43">
        <v>1</v>
      </c>
      <c r="D123" s="43">
        <v>3</v>
      </c>
      <c r="E123" s="43" t="str">
        <f t="shared" si="3"/>
        <v>Enrolled PT | Transfers/Prior Credit | American Indian</v>
      </c>
      <c r="F123" s="43" t="s">
        <v>2</v>
      </c>
      <c r="G123" s="43" t="s">
        <v>9</v>
      </c>
      <c r="H123" s="43" t="s">
        <v>11</v>
      </c>
      <c r="I123" s="43" t="s">
        <v>14</v>
      </c>
      <c r="J123" s="53">
        <f>DataEntry!I42</f>
        <v>0</v>
      </c>
    </row>
    <row r="124" spans="1:10" x14ac:dyDescent="0.45">
      <c r="A124" s="43">
        <v>1</v>
      </c>
      <c r="B124" s="43">
        <v>3</v>
      </c>
      <c r="C124" s="43">
        <v>2</v>
      </c>
      <c r="D124" s="43">
        <v>3</v>
      </c>
      <c r="E124" s="43" t="str">
        <f t="shared" si="3"/>
        <v>Enrolled PT | Transfers/Prior Credit | Asian/Pacific Islander</v>
      </c>
      <c r="F124" s="43" t="s">
        <v>2</v>
      </c>
      <c r="G124" s="43" t="s">
        <v>9</v>
      </c>
      <c r="H124" s="43" t="s">
        <v>11</v>
      </c>
      <c r="I124" s="43" t="s">
        <v>17</v>
      </c>
      <c r="J124" s="53">
        <f>DataEntry!I43</f>
        <v>0</v>
      </c>
    </row>
    <row r="125" spans="1:10" x14ac:dyDescent="0.45">
      <c r="A125" s="43">
        <v>1</v>
      </c>
      <c r="B125" s="43">
        <v>3</v>
      </c>
      <c r="C125" s="43">
        <v>3</v>
      </c>
      <c r="D125" s="43">
        <v>3</v>
      </c>
      <c r="E125" s="43" t="str">
        <f t="shared" si="3"/>
        <v>Enrolled PT | Transfers/Prior Credit | Black</v>
      </c>
      <c r="F125" s="43" t="s">
        <v>2</v>
      </c>
      <c r="G125" s="43" t="s">
        <v>9</v>
      </c>
      <c r="H125" s="43" t="s">
        <v>11</v>
      </c>
      <c r="I125" s="43" t="s">
        <v>15</v>
      </c>
      <c r="J125" s="53">
        <f>DataEntry!I44</f>
        <v>0</v>
      </c>
    </row>
    <row r="126" spans="1:10" x14ac:dyDescent="0.45">
      <c r="A126" s="43">
        <v>1</v>
      </c>
      <c r="B126" s="43">
        <v>3</v>
      </c>
      <c r="C126" s="43">
        <v>4</v>
      </c>
      <c r="D126" s="43">
        <v>3</v>
      </c>
      <c r="E126" s="43" t="str">
        <f t="shared" si="3"/>
        <v>Enrolled PT | Transfers/Prior Credit | Hispanic</v>
      </c>
      <c r="F126" s="43" t="s">
        <v>2</v>
      </c>
      <c r="G126" s="43" t="s">
        <v>9</v>
      </c>
      <c r="H126" s="43" t="s">
        <v>11</v>
      </c>
      <c r="I126" s="43" t="s">
        <v>16</v>
      </c>
      <c r="J126" s="53">
        <f>DataEntry!I45</f>
        <v>0</v>
      </c>
    </row>
    <row r="127" spans="1:10" x14ac:dyDescent="0.45">
      <c r="A127" s="43">
        <v>1</v>
      </c>
      <c r="B127" s="43">
        <v>3</v>
      </c>
      <c r="C127" s="43">
        <v>5</v>
      </c>
      <c r="D127" s="43">
        <v>3</v>
      </c>
      <c r="E127" s="43" t="str">
        <f t="shared" si="3"/>
        <v>Enrolled PT | Transfers/Prior Credit | Multiracial</v>
      </c>
      <c r="F127" s="43" t="s">
        <v>2</v>
      </c>
      <c r="G127" s="43" t="s">
        <v>9</v>
      </c>
      <c r="H127" s="43" t="s">
        <v>11</v>
      </c>
      <c r="I127" s="43" t="s">
        <v>18</v>
      </c>
      <c r="J127" s="53">
        <f>DataEntry!I46</f>
        <v>0</v>
      </c>
    </row>
    <row r="128" spans="1:10" x14ac:dyDescent="0.45">
      <c r="A128" s="43">
        <v>1</v>
      </c>
      <c r="B128" s="43">
        <v>3</v>
      </c>
      <c r="C128" s="43">
        <v>6</v>
      </c>
      <c r="D128" s="43">
        <v>3</v>
      </c>
      <c r="E128" s="43" t="str">
        <f t="shared" si="3"/>
        <v>Enrolled PT | Transfers/Prior Credit | Other Race</v>
      </c>
      <c r="F128" s="43" t="s">
        <v>2</v>
      </c>
      <c r="G128" s="43" t="s">
        <v>9</v>
      </c>
      <c r="H128" s="43" t="s">
        <v>11</v>
      </c>
      <c r="I128" s="43" t="s">
        <v>45</v>
      </c>
      <c r="J128" s="53">
        <f>DataEntry!I47</f>
        <v>0</v>
      </c>
    </row>
    <row r="129" spans="1:10" x14ac:dyDescent="0.45">
      <c r="A129" s="43">
        <v>1</v>
      </c>
      <c r="B129" s="43">
        <v>3</v>
      </c>
      <c r="C129" s="43">
        <v>7</v>
      </c>
      <c r="D129" s="43">
        <v>3</v>
      </c>
      <c r="E129" s="43" t="str">
        <f t="shared" si="3"/>
        <v>Enrolled PT | Transfers/Prior Credit | White</v>
      </c>
      <c r="F129" s="43" t="s">
        <v>2</v>
      </c>
      <c r="G129" s="43" t="s">
        <v>9</v>
      </c>
      <c r="H129" s="43" t="s">
        <v>11</v>
      </c>
      <c r="I129" s="43" t="s">
        <v>19</v>
      </c>
      <c r="J129" s="53">
        <f>DataEntry!I48</f>
        <v>0</v>
      </c>
    </row>
    <row r="130" spans="1:10" x14ac:dyDescent="0.45">
      <c r="A130" s="43">
        <v>1</v>
      </c>
      <c r="B130" s="43">
        <v>3</v>
      </c>
      <c r="C130" s="43">
        <v>8</v>
      </c>
      <c r="D130" s="43">
        <v>3</v>
      </c>
      <c r="E130" s="43" t="str">
        <f t="shared" ref="E130:E153" si="4">CONCATENATE(F130, " | ", G130, " | ", I130)</f>
        <v>Enrolled PT | Transfers/Prior Credit | Nonresident Alien</v>
      </c>
      <c r="F130" s="43" t="s">
        <v>2</v>
      </c>
      <c r="G130" s="43" t="s">
        <v>9</v>
      </c>
      <c r="H130" s="43" t="s">
        <v>11</v>
      </c>
      <c r="I130" s="43" t="s">
        <v>20</v>
      </c>
      <c r="J130" s="53">
        <f>DataEntry!I49</f>
        <v>0</v>
      </c>
    </row>
    <row r="131" spans="1:10" x14ac:dyDescent="0.45">
      <c r="A131" s="49">
        <v>1</v>
      </c>
      <c r="B131" s="49">
        <v>3</v>
      </c>
      <c r="C131" s="49">
        <v>9</v>
      </c>
      <c r="D131" s="49">
        <v>3</v>
      </c>
      <c r="E131" s="49" t="str">
        <f t="shared" si="4"/>
        <v>Enrolled PT | Transfers/Prior Credit | Unknown Race</v>
      </c>
      <c r="F131" s="49" t="s">
        <v>2</v>
      </c>
      <c r="G131" s="49" t="s">
        <v>9</v>
      </c>
      <c r="H131" s="49" t="s">
        <v>11</v>
      </c>
      <c r="I131" s="49" t="s">
        <v>42</v>
      </c>
      <c r="J131" s="54">
        <f>DataEntry!I50</f>
        <v>0</v>
      </c>
    </row>
    <row r="132" spans="1:10" x14ac:dyDescent="0.45">
      <c r="A132" s="43">
        <v>1</v>
      </c>
      <c r="B132" s="43">
        <v>3</v>
      </c>
      <c r="C132" s="43">
        <v>0</v>
      </c>
      <c r="D132" s="43">
        <v>4</v>
      </c>
      <c r="E132" s="43" t="str">
        <f t="shared" si="4"/>
        <v>Enrolled FT, met credits | Transfers/Prior Credit | All Races</v>
      </c>
      <c r="F132" s="43" t="s">
        <v>3</v>
      </c>
      <c r="G132" s="43" t="s">
        <v>9</v>
      </c>
      <c r="H132" s="43" t="s">
        <v>11</v>
      </c>
      <c r="I132" s="43" t="s">
        <v>35</v>
      </c>
      <c r="J132" s="53">
        <f>DataEntry!O80+DataEntry!Q80</f>
        <v>0</v>
      </c>
    </row>
    <row r="133" spans="1:10" x14ac:dyDescent="0.45">
      <c r="A133" s="43">
        <v>1</v>
      </c>
      <c r="B133" s="43">
        <v>3</v>
      </c>
      <c r="C133" s="43">
        <v>1</v>
      </c>
      <c r="D133" s="43">
        <v>4</v>
      </c>
      <c r="E133" s="43" t="str">
        <f t="shared" si="4"/>
        <v>Enrolled FT, met credits | Transfers/Prior Credit | American Indian</v>
      </c>
      <c r="F133" s="43" t="s">
        <v>3</v>
      </c>
      <c r="G133" s="43" t="s">
        <v>9</v>
      </c>
      <c r="H133" s="43" t="s">
        <v>11</v>
      </c>
      <c r="I133" s="43" t="s">
        <v>14</v>
      </c>
      <c r="J133" s="53">
        <f>DataEntry!O83+DataEntry!Q83</f>
        <v>0</v>
      </c>
    </row>
    <row r="134" spans="1:10" x14ac:dyDescent="0.45">
      <c r="A134" s="43">
        <v>1</v>
      </c>
      <c r="B134" s="43">
        <v>3</v>
      </c>
      <c r="C134" s="43">
        <v>2</v>
      </c>
      <c r="D134" s="43">
        <v>4</v>
      </c>
      <c r="E134" s="43" t="str">
        <f t="shared" si="4"/>
        <v>Enrolled FT, met credits | Transfers/Prior Credit | Asian/Pacific Islander</v>
      </c>
      <c r="F134" s="43" t="s">
        <v>3</v>
      </c>
      <c r="G134" s="43" t="s">
        <v>9</v>
      </c>
      <c r="H134" s="43" t="s">
        <v>11</v>
      </c>
      <c r="I134" s="43" t="s">
        <v>17</v>
      </c>
      <c r="J134" s="53">
        <f>DataEntry!O84+DataEntry!Q84</f>
        <v>0</v>
      </c>
    </row>
    <row r="135" spans="1:10" x14ac:dyDescent="0.45">
      <c r="A135" s="43">
        <v>1</v>
      </c>
      <c r="B135" s="43">
        <v>3</v>
      </c>
      <c r="C135" s="43">
        <v>3</v>
      </c>
      <c r="D135" s="43">
        <v>4</v>
      </c>
      <c r="E135" s="43" t="str">
        <f t="shared" si="4"/>
        <v>Enrolled FT, met credits | Transfers/Prior Credit | Black</v>
      </c>
      <c r="F135" s="43" t="s">
        <v>3</v>
      </c>
      <c r="G135" s="43" t="s">
        <v>9</v>
      </c>
      <c r="H135" s="43" t="s">
        <v>11</v>
      </c>
      <c r="I135" s="43" t="s">
        <v>15</v>
      </c>
      <c r="J135" s="53">
        <f>DataEntry!O85+DataEntry!Q85</f>
        <v>0</v>
      </c>
    </row>
    <row r="136" spans="1:10" x14ac:dyDescent="0.45">
      <c r="A136" s="43">
        <v>1</v>
      </c>
      <c r="B136" s="43">
        <v>3</v>
      </c>
      <c r="C136" s="43">
        <v>4</v>
      </c>
      <c r="D136" s="43">
        <v>4</v>
      </c>
      <c r="E136" s="43" t="str">
        <f t="shared" si="4"/>
        <v>Enrolled FT, met credits | Transfers/Prior Credit | Hispanic</v>
      </c>
      <c r="F136" s="43" t="s">
        <v>3</v>
      </c>
      <c r="G136" s="43" t="s">
        <v>9</v>
      </c>
      <c r="H136" s="43" t="s">
        <v>11</v>
      </c>
      <c r="I136" s="43" t="s">
        <v>16</v>
      </c>
      <c r="J136" s="53">
        <f>DataEntry!O86+DataEntry!Q86</f>
        <v>0</v>
      </c>
    </row>
    <row r="137" spans="1:10" x14ac:dyDescent="0.45">
      <c r="A137" s="43">
        <v>1</v>
      </c>
      <c r="B137" s="43">
        <v>3</v>
      </c>
      <c r="C137" s="43">
        <v>5</v>
      </c>
      <c r="D137" s="43">
        <v>4</v>
      </c>
      <c r="E137" s="43" t="str">
        <f t="shared" si="4"/>
        <v>Enrolled FT, met credits | Transfers/Prior Credit | Multiracial</v>
      </c>
      <c r="F137" s="43" t="s">
        <v>3</v>
      </c>
      <c r="G137" s="43" t="s">
        <v>9</v>
      </c>
      <c r="H137" s="43" t="s">
        <v>11</v>
      </c>
      <c r="I137" s="43" t="s">
        <v>18</v>
      </c>
      <c r="J137" s="53">
        <f>DataEntry!O87+DataEntry!Q87</f>
        <v>0</v>
      </c>
    </row>
    <row r="138" spans="1:10" x14ac:dyDescent="0.45">
      <c r="A138" s="43">
        <v>1</v>
      </c>
      <c r="B138" s="43">
        <v>3</v>
      </c>
      <c r="C138" s="43">
        <v>6</v>
      </c>
      <c r="D138" s="43">
        <v>4</v>
      </c>
      <c r="E138" s="43" t="str">
        <f t="shared" si="4"/>
        <v>Enrolled FT, met credits | Transfers/Prior Credit | Other Race</v>
      </c>
      <c r="F138" s="43" t="s">
        <v>3</v>
      </c>
      <c r="G138" s="43" t="s">
        <v>9</v>
      </c>
      <c r="H138" s="43" t="s">
        <v>11</v>
      </c>
      <c r="I138" s="43" t="s">
        <v>45</v>
      </c>
      <c r="J138" s="53">
        <f>DataEntry!O88+DataEntry!Q88</f>
        <v>0</v>
      </c>
    </row>
    <row r="139" spans="1:10" x14ac:dyDescent="0.45">
      <c r="A139" s="43">
        <v>1</v>
      </c>
      <c r="B139" s="43">
        <v>3</v>
      </c>
      <c r="C139" s="43">
        <v>7</v>
      </c>
      <c r="D139" s="43">
        <v>4</v>
      </c>
      <c r="E139" s="43" t="str">
        <f t="shared" si="4"/>
        <v>Enrolled FT, met credits | Transfers/Prior Credit | White</v>
      </c>
      <c r="F139" s="43" t="s">
        <v>3</v>
      </c>
      <c r="G139" s="43" t="s">
        <v>9</v>
      </c>
      <c r="H139" s="43" t="s">
        <v>11</v>
      </c>
      <c r="I139" s="43" t="s">
        <v>19</v>
      </c>
      <c r="J139" s="53">
        <f>DataEntry!O89+DataEntry!Q89</f>
        <v>0</v>
      </c>
    </row>
    <row r="140" spans="1:10" x14ac:dyDescent="0.45">
      <c r="A140" s="43">
        <v>1</v>
      </c>
      <c r="B140" s="43">
        <v>3</v>
      </c>
      <c r="C140" s="43">
        <v>8</v>
      </c>
      <c r="D140" s="43">
        <v>4</v>
      </c>
      <c r="E140" s="43" t="str">
        <f t="shared" si="4"/>
        <v>Enrolled FT, met credits | Transfers/Prior Credit | Nonresident Alien</v>
      </c>
      <c r="F140" s="43" t="s">
        <v>3</v>
      </c>
      <c r="G140" s="43" t="s">
        <v>9</v>
      </c>
      <c r="H140" s="43" t="s">
        <v>11</v>
      </c>
      <c r="I140" s="43" t="s">
        <v>20</v>
      </c>
      <c r="J140" s="53">
        <f>DataEntry!O90+DataEntry!Q90</f>
        <v>0</v>
      </c>
    </row>
    <row r="141" spans="1:10" x14ac:dyDescent="0.45">
      <c r="A141" s="49">
        <v>1</v>
      </c>
      <c r="B141" s="49">
        <v>3</v>
      </c>
      <c r="C141" s="49">
        <v>9</v>
      </c>
      <c r="D141" s="49">
        <v>4</v>
      </c>
      <c r="E141" s="49" t="str">
        <f t="shared" si="4"/>
        <v>Enrolled FT, met credits | Transfers/Prior Credit | Unknown Race</v>
      </c>
      <c r="F141" s="49" t="s">
        <v>3</v>
      </c>
      <c r="G141" s="49" t="s">
        <v>9</v>
      </c>
      <c r="H141" s="49" t="s">
        <v>11</v>
      </c>
      <c r="I141" s="49" t="s">
        <v>42</v>
      </c>
      <c r="J141" s="54">
        <f>DataEntry!O91+DataEntry!Q91</f>
        <v>0</v>
      </c>
    </row>
    <row r="142" spans="1:10" x14ac:dyDescent="0.45">
      <c r="A142" s="43">
        <v>1</v>
      </c>
      <c r="B142" s="43">
        <v>3</v>
      </c>
      <c r="C142" s="43">
        <v>0</v>
      </c>
      <c r="D142" s="43">
        <v>5</v>
      </c>
      <c r="E142" s="43" t="str">
        <f t="shared" si="4"/>
        <v>Enrolled PT, met credits | Transfers/Prior Credit | All Races</v>
      </c>
      <c r="F142" s="43" t="s">
        <v>5</v>
      </c>
      <c r="G142" s="43" t="s">
        <v>9</v>
      </c>
      <c r="H142" s="43" t="s">
        <v>11</v>
      </c>
      <c r="I142" s="43" t="s">
        <v>35</v>
      </c>
      <c r="J142" s="53">
        <f>DataEntry!U80+DataEntry!W80</f>
        <v>0</v>
      </c>
    </row>
    <row r="143" spans="1:10" x14ac:dyDescent="0.45">
      <c r="A143" s="43">
        <v>1</v>
      </c>
      <c r="B143" s="43">
        <v>3</v>
      </c>
      <c r="C143" s="43">
        <v>1</v>
      </c>
      <c r="D143" s="43">
        <v>5</v>
      </c>
      <c r="E143" s="43" t="str">
        <f t="shared" si="4"/>
        <v>Enrolled PT, met credits | Transfers/Prior Credit | American Indian</v>
      </c>
      <c r="F143" s="43" t="s">
        <v>5</v>
      </c>
      <c r="G143" s="43" t="s">
        <v>9</v>
      </c>
      <c r="H143" s="43" t="s">
        <v>11</v>
      </c>
      <c r="I143" s="43" t="s">
        <v>14</v>
      </c>
      <c r="J143" s="53">
        <f>DataEntry!U83+DataEntry!W83</f>
        <v>0</v>
      </c>
    </row>
    <row r="144" spans="1:10" x14ac:dyDescent="0.45">
      <c r="A144" s="43">
        <v>1</v>
      </c>
      <c r="B144" s="43">
        <v>3</v>
      </c>
      <c r="C144" s="43">
        <v>2</v>
      </c>
      <c r="D144" s="43">
        <v>5</v>
      </c>
      <c r="E144" s="43" t="str">
        <f t="shared" si="4"/>
        <v>Enrolled PT, met credits | Transfers/Prior Credit | Asian/Pacific Islander</v>
      </c>
      <c r="F144" s="43" t="s">
        <v>5</v>
      </c>
      <c r="G144" s="43" t="s">
        <v>9</v>
      </c>
      <c r="H144" s="43" t="s">
        <v>11</v>
      </c>
      <c r="I144" s="43" t="s">
        <v>17</v>
      </c>
      <c r="J144" s="53">
        <f>DataEntry!U84+DataEntry!W84</f>
        <v>0</v>
      </c>
    </row>
    <row r="145" spans="1:10" x14ac:dyDescent="0.45">
      <c r="A145" s="43">
        <v>1</v>
      </c>
      <c r="B145" s="43">
        <v>3</v>
      </c>
      <c r="C145" s="43">
        <v>3</v>
      </c>
      <c r="D145" s="43">
        <v>5</v>
      </c>
      <c r="E145" s="43" t="str">
        <f t="shared" si="4"/>
        <v>Enrolled PT, met credits | Transfers/Prior Credit | Black</v>
      </c>
      <c r="F145" s="43" t="s">
        <v>5</v>
      </c>
      <c r="G145" s="43" t="s">
        <v>9</v>
      </c>
      <c r="H145" s="43" t="s">
        <v>11</v>
      </c>
      <c r="I145" s="43" t="s">
        <v>15</v>
      </c>
      <c r="J145" s="53">
        <f>DataEntry!U85+DataEntry!W85</f>
        <v>0</v>
      </c>
    </row>
    <row r="146" spans="1:10" x14ac:dyDescent="0.45">
      <c r="A146" s="43">
        <v>1</v>
      </c>
      <c r="B146" s="43">
        <v>3</v>
      </c>
      <c r="C146" s="43">
        <v>4</v>
      </c>
      <c r="D146" s="43">
        <v>5</v>
      </c>
      <c r="E146" s="43" t="str">
        <f t="shared" si="4"/>
        <v>Enrolled PT, met credits | Transfers/Prior Credit | Hispanic</v>
      </c>
      <c r="F146" s="43" t="s">
        <v>5</v>
      </c>
      <c r="G146" s="43" t="s">
        <v>9</v>
      </c>
      <c r="H146" s="43" t="s">
        <v>11</v>
      </c>
      <c r="I146" s="43" t="s">
        <v>16</v>
      </c>
      <c r="J146" s="53">
        <f>DataEntry!U86+DataEntry!W86</f>
        <v>0</v>
      </c>
    </row>
    <row r="147" spans="1:10" x14ac:dyDescent="0.45">
      <c r="A147" s="43">
        <v>1</v>
      </c>
      <c r="B147" s="43">
        <v>3</v>
      </c>
      <c r="C147" s="43">
        <v>5</v>
      </c>
      <c r="D147" s="43">
        <v>5</v>
      </c>
      <c r="E147" s="43" t="str">
        <f t="shared" si="4"/>
        <v>Enrolled PT, met credits | Transfers/Prior Credit | Multiracial</v>
      </c>
      <c r="F147" s="43" t="s">
        <v>5</v>
      </c>
      <c r="G147" s="43" t="s">
        <v>9</v>
      </c>
      <c r="H147" s="43" t="s">
        <v>11</v>
      </c>
      <c r="I147" s="43" t="s">
        <v>18</v>
      </c>
      <c r="J147" s="53">
        <f>DataEntry!U87+DataEntry!W87</f>
        <v>0</v>
      </c>
    </row>
    <row r="148" spans="1:10" x14ac:dyDescent="0.45">
      <c r="A148" s="43">
        <v>1</v>
      </c>
      <c r="B148" s="43">
        <v>3</v>
      </c>
      <c r="C148" s="43">
        <v>6</v>
      </c>
      <c r="D148" s="43">
        <v>5</v>
      </c>
      <c r="E148" s="43" t="str">
        <f t="shared" si="4"/>
        <v>Enrolled PT, met credits | Transfers/Prior Credit | Other Race</v>
      </c>
      <c r="F148" s="43" t="s">
        <v>5</v>
      </c>
      <c r="G148" s="43" t="s">
        <v>9</v>
      </c>
      <c r="H148" s="43" t="s">
        <v>11</v>
      </c>
      <c r="I148" s="43" t="s">
        <v>45</v>
      </c>
      <c r="J148" s="53">
        <f>DataEntry!U88+DataEntry!W88</f>
        <v>0</v>
      </c>
    </row>
    <row r="149" spans="1:10" x14ac:dyDescent="0.45">
      <c r="A149" s="43">
        <v>1</v>
      </c>
      <c r="B149" s="43">
        <v>3</v>
      </c>
      <c r="C149" s="43">
        <v>7</v>
      </c>
      <c r="D149" s="43">
        <v>5</v>
      </c>
      <c r="E149" s="43" t="str">
        <f t="shared" si="4"/>
        <v>Enrolled PT, met credits | Transfers/Prior Credit | White</v>
      </c>
      <c r="F149" s="43" t="s">
        <v>5</v>
      </c>
      <c r="G149" s="43" t="s">
        <v>9</v>
      </c>
      <c r="H149" s="43" t="s">
        <v>11</v>
      </c>
      <c r="I149" s="43" t="s">
        <v>19</v>
      </c>
      <c r="J149" s="53">
        <f>DataEntry!U89+DataEntry!W89</f>
        <v>0</v>
      </c>
    </row>
    <row r="150" spans="1:10" x14ac:dyDescent="0.45">
      <c r="A150" s="43">
        <v>1</v>
      </c>
      <c r="B150" s="43">
        <v>3</v>
      </c>
      <c r="C150" s="43">
        <v>8</v>
      </c>
      <c r="D150" s="43">
        <v>5</v>
      </c>
      <c r="E150" s="43" t="str">
        <f t="shared" si="4"/>
        <v>Enrolled PT, met credits | Transfers/Prior Credit | Nonresident Alien</v>
      </c>
      <c r="F150" s="43" t="s">
        <v>5</v>
      </c>
      <c r="G150" s="43" t="s">
        <v>9</v>
      </c>
      <c r="H150" s="43" t="s">
        <v>11</v>
      </c>
      <c r="I150" s="43" t="s">
        <v>20</v>
      </c>
      <c r="J150" s="53">
        <f>DataEntry!U90+DataEntry!W90</f>
        <v>0</v>
      </c>
    </row>
    <row r="151" spans="1:10" x14ac:dyDescent="0.45">
      <c r="A151" s="49">
        <v>1</v>
      </c>
      <c r="B151" s="49">
        <v>3</v>
      </c>
      <c r="C151" s="49">
        <v>9</v>
      </c>
      <c r="D151" s="49">
        <v>5</v>
      </c>
      <c r="E151" s="49" t="str">
        <f t="shared" si="4"/>
        <v>Enrolled PT, met credits | Transfers/Prior Credit | Unknown Race</v>
      </c>
      <c r="F151" s="49" t="s">
        <v>5</v>
      </c>
      <c r="G151" s="49" t="s">
        <v>9</v>
      </c>
      <c r="H151" s="49" t="s">
        <v>11</v>
      </c>
      <c r="I151" s="49" t="s">
        <v>42</v>
      </c>
      <c r="J151" s="54">
        <f>DataEntry!U91+DataEntry!W91</f>
        <v>0</v>
      </c>
    </row>
    <row r="152" spans="1:10" x14ac:dyDescent="0.45">
      <c r="A152" s="56">
        <v>2</v>
      </c>
      <c r="B152" s="56">
        <v>1</v>
      </c>
      <c r="C152" s="56">
        <v>1</v>
      </c>
      <c r="D152" s="56">
        <v>1</v>
      </c>
      <c r="E152" s="43" t="str">
        <f t="shared" si="4"/>
        <v>Admitted | All Entering Cohort | All Genders</v>
      </c>
      <c r="F152" s="43" t="s">
        <v>0</v>
      </c>
      <c r="G152" s="43" t="s">
        <v>46</v>
      </c>
      <c r="H152" s="43" t="s">
        <v>12</v>
      </c>
      <c r="I152" s="43" t="s">
        <v>33</v>
      </c>
      <c r="J152" s="53">
        <f>DataEntry!G9</f>
        <v>0</v>
      </c>
    </row>
    <row r="153" spans="1:10" x14ac:dyDescent="0.45">
      <c r="A153" s="56">
        <v>2</v>
      </c>
      <c r="B153" s="56">
        <v>1</v>
      </c>
      <c r="C153" s="56">
        <v>2</v>
      </c>
      <c r="D153" s="56">
        <v>1</v>
      </c>
      <c r="E153" s="43" t="str">
        <f t="shared" si="4"/>
        <v>Admitted | All Entering Cohort | Female</v>
      </c>
      <c r="F153" s="43" t="s">
        <v>0</v>
      </c>
      <c r="G153" s="43" t="s">
        <v>46</v>
      </c>
      <c r="H153" s="43" t="s">
        <v>12</v>
      </c>
      <c r="I153" s="43" t="s">
        <v>21</v>
      </c>
      <c r="J153" s="53">
        <f>DataEntry!G23</f>
        <v>0</v>
      </c>
    </row>
    <row r="154" spans="1:10" x14ac:dyDescent="0.45">
      <c r="A154" s="56">
        <v>2</v>
      </c>
      <c r="B154" s="56">
        <v>1</v>
      </c>
      <c r="C154" s="56">
        <v>3</v>
      </c>
      <c r="D154" s="56">
        <v>1</v>
      </c>
      <c r="E154" s="43" t="str">
        <f t="shared" ref="E154:E228" si="5">CONCATENATE(F154, " | ", G154, " | ", I154)</f>
        <v>Admitted | All Entering Cohort | Male</v>
      </c>
      <c r="F154" s="43" t="s">
        <v>0</v>
      </c>
      <c r="G154" s="43" t="s">
        <v>46</v>
      </c>
      <c r="H154" s="43" t="s">
        <v>12</v>
      </c>
      <c r="I154" s="43" t="s">
        <v>22</v>
      </c>
      <c r="J154" s="53">
        <f>DataEntry!G24</f>
        <v>0</v>
      </c>
    </row>
    <row r="155" spans="1:10" x14ac:dyDescent="0.45">
      <c r="A155" s="56">
        <v>2</v>
      </c>
      <c r="B155" s="56">
        <v>1</v>
      </c>
      <c r="C155" s="56">
        <v>4</v>
      </c>
      <c r="D155" s="56">
        <v>1</v>
      </c>
      <c r="E155" s="43" t="str">
        <f t="shared" ref="E155" si="6">CONCATENATE(F155, " | ", G155, " | ", I155)</f>
        <v>Admitted | All Entering Cohort | Other</v>
      </c>
      <c r="F155" s="43" t="s">
        <v>0</v>
      </c>
      <c r="G155" s="43" t="s">
        <v>46</v>
      </c>
      <c r="H155" s="43" t="s">
        <v>12</v>
      </c>
      <c r="I155" s="56" t="s">
        <v>31</v>
      </c>
      <c r="J155" s="53">
        <f>DataEntry!G25</f>
        <v>0</v>
      </c>
    </row>
    <row r="156" spans="1:10" x14ac:dyDescent="0.45">
      <c r="A156" s="57">
        <v>2</v>
      </c>
      <c r="B156" s="57">
        <v>1</v>
      </c>
      <c r="C156" s="57">
        <v>5</v>
      </c>
      <c r="D156" s="57">
        <v>1</v>
      </c>
      <c r="E156" s="49" t="str">
        <f t="shared" si="5"/>
        <v>Admitted | All Entering Cohort | Unknown Gender</v>
      </c>
      <c r="F156" s="49" t="s">
        <v>0</v>
      </c>
      <c r="G156" s="49" t="s">
        <v>46</v>
      </c>
      <c r="H156" s="49" t="s">
        <v>12</v>
      </c>
      <c r="I156" s="49" t="s">
        <v>41</v>
      </c>
      <c r="J156" s="54">
        <f>DataEntry!G26</f>
        <v>0</v>
      </c>
    </row>
    <row r="157" spans="1:10" x14ac:dyDescent="0.45">
      <c r="A157" s="43">
        <v>2</v>
      </c>
      <c r="B157" s="56">
        <v>1</v>
      </c>
      <c r="C157" s="56">
        <v>1</v>
      </c>
      <c r="D157" s="56">
        <v>2</v>
      </c>
      <c r="E157" s="43" t="str">
        <f t="shared" si="5"/>
        <v>Enrolled FT | All Entering Cohort | All Genders</v>
      </c>
      <c r="F157" s="43" t="s">
        <v>1</v>
      </c>
      <c r="G157" s="43" t="s">
        <v>46</v>
      </c>
      <c r="H157" s="43" t="s">
        <v>12</v>
      </c>
      <c r="I157" s="43" t="s">
        <v>33</v>
      </c>
      <c r="J157" s="53">
        <f>DataEntry!K39</f>
        <v>0</v>
      </c>
    </row>
    <row r="158" spans="1:10" x14ac:dyDescent="0.45">
      <c r="A158" s="43">
        <v>2</v>
      </c>
      <c r="B158" s="56">
        <v>1</v>
      </c>
      <c r="C158" s="56">
        <v>2</v>
      </c>
      <c r="D158" s="56">
        <v>2</v>
      </c>
      <c r="E158" s="43" t="str">
        <f t="shared" si="5"/>
        <v>Enrolled FT | All Entering Cohort | Female</v>
      </c>
      <c r="F158" s="43" t="s">
        <v>1</v>
      </c>
      <c r="G158" s="43" t="s">
        <v>46</v>
      </c>
      <c r="H158" s="43" t="s">
        <v>12</v>
      </c>
      <c r="I158" s="43" t="s">
        <v>21</v>
      </c>
      <c r="J158" s="53">
        <f>DataEntry!K53</f>
        <v>0</v>
      </c>
    </row>
    <row r="159" spans="1:10" x14ac:dyDescent="0.45">
      <c r="A159" s="43">
        <v>2</v>
      </c>
      <c r="B159" s="56">
        <v>1</v>
      </c>
      <c r="C159" s="56">
        <v>3</v>
      </c>
      <c r="D159" s="56">
        <v>2</v>
      </c>
      <c r="E159" s="43" t="str">
        <f t="shared" si="5"/>
        <v>Enrolled FT | All Entering Cohort | Male</v>
      </c>
      <c r="F159" s="43" t="s">
        <v>1</v>
      </c>
      <c r="G159" s="43" t="s">
        <v>46</v>
      </c>
      <c r="H159" s="43" t="s">
        <v>12</v>
      </c>
      <c r="I159" s="43" t="s">
        <v>22</v>
      </c>
      <c r="J159" s="53">
        <f>DataEntry!K54</f>
        <v>0</v>
      </c>
    </row>
    <row r="160" spans="1:10" x14ac:dyDescent="0.45">
      <c r="A160" s="56">
        <v>2</v>
      </c>
      <c r="B160" s="56">
        <v>1</v>
      </c>
      <c r="C160" s="56">
        <v>4</v>
      </c>
      <c r="D160" s="56">
        <v>2</v>
      </c>
      <c r="E160" s="43" t="str">
        <f t="shared" ref="E160" si="7">CONCATENATE(F160, " | ", G160, " | ", I160)</f>
        <v>Enrolled FT | All Entering Cohort | Other</v>
      </c>
      <c r="F160" s="43" t="s">
        <v>1</v>
      </c>
      <c r="G160" s="43" t="s">
        <v>46</v>
      </c>
      <c r="H160" s="43" t="s">
        <v>12</v>
      </c>
      <c r="I160" s="56" t="s">
        <v>31</v>
      </c>
      <c r="J160" s="53">
        <f>DataEntry!K55</f>
        <v>0</v>
      </c>
    </row>
    <row r="161" spans="1:10" x14ac:dyDescent="0.45">
      <c r="A161" s="49">
        <v>2</v>
      </c>
      <c r="B161" s="57">
        <v>1</v>
      </c>
      <c r="C161" s="57">
        <v>5</v>
      </c>
      <c r="D161" s="57">
        <v>2</v>
      </c>
      <c r="E161" s="49" t="str">
        <f t="shared" si="5"/>
        <v>Enrolled FT | All Entering Cohort | Unknown Gender</v>
      </c>
      <c r="F161" s="49" t="s">
        <v>1</v>
      </c>
      <c r="G161" s="49" t="s">
        <v>46</v>
      </c>
      <c r="H161" s="49" t="s">
        <v>12</v>
      </c>
      <c r="I161" s="49" t="s">
        <v>41</v>
      </c>
      <c r="J161" s="54">
        <f>DataEntry!K56</f>
        <v>0</v>
      </c>
    </row>
    <row r="162" spans="1:10" x14ac:dyDescent="0.45">
      <c r="A162" s="43">
        <v>2</v>
      </c>
      <c r="B162" s="56">
        <v>1</v>
      </c>
      <c r="C162" s="56">
        <v>1</v>
      </c>
      <c r="D162" s="56">
        <v>3</v>
      </c>
      <c r="E162" s="43" t="str">
        <f t="shared" si="5"/>
        <v>Enrolled PT | All Entering Cohort | All Genders</v>
      </c>
      <c r="F162" s="43" t="s">
        <v>2</v>
      </c>
      <c r="G162" s="43" t="s">
        <v>46</v>
      </c>
      <c r="H162" s="43" t="s">
        <v>12</v>
      </c>
      <c r="I162" s="43" t="s">
        <v>33</v>
      </c>
      <c r="J162" s="53">
        <f>DataEntry!M39</f>
        <v>0</v>
      </c>
    </row>
    <row r="163" spans="1:10" x14ac:dyDescent="0.45">
      <c r="A163" s="43">
        <v>2</v>
      </c>
      <c r="B163" s="56">
        <v>1</v>
      </c>
      <c r="C163" s="56">
        <v>2</v>
      </c>
      <c r="D163" s="56">
        <v>3</v>
      </c>
      <c r="E163" s="43" t="str">
        <f t="shared" si="5"/>
        <v>Enrolled PT | All Entering Cohort | Female</v>
      </c>
      <c r="F163" s="43" t="s">
        <v>2</v>
      </c>
      <c r="G163" s="43" t="s">
        <v>46</v>
      </c>
      <c r="H163" s="43" t="s">
        <v>12</v>
      </c>
      <c r="I163" s="43" t="s">
        <v>21</v>
      </c>
      <c r="J163" s="53">
        <f>DataEntry!M53</f>
        <v>0</v>
      </c>
    </row>
    <row r="164" spans="1:10" x14ac:dyDescent="0.45">
      <c r="A164" s="43">
        <v>2</v>
      </c>
      <c r="B164" s="56">
        <v>1</v>
      </c>
      <c r="C164" s="56">
        <v>3</v>
      </c>
      <c r="D164" s="56">
        <v>3</v>
      </c>
      <c r="E164" s="43" t="str">
        <f t="shared" si="5"/>
        <v>Enrolled PT | All Entering Cohort | Male</v>
      </c>
      <c r="F164" s="43" t="s">
        <v>2</v>
      </c>
      <c r="G164" s="43" t="s">
        <v>46</v>
      </c>
      <c r="H164" s="43" t="s">
        <v>12</v>
      </c>
      <c r="I164" s="43" t="s">
        <v>22</v>
      </c>
      <c r="J164" s="53">
        <f>DataEntry!M54</f>
        <v>0</v>
      </c>
    </row>
    <row r="165" spans="1:10" x14ac:dyDescent="0.45">
      <c r="A165" s="56">
        <v>2</v>
      </c>
      <c r="B165" s="56">
        <v>1</v>
      </c>
      <c r="C165" s="56">
        <v>4</v>
      </c>
      <c r="D165" s="56">
        <v>3</v>
      </c>
      <c r="E165" s="43" t="str">
        <f t="shared" ref="E165" si="8">CONCATENATE(F165, " | ", G165, " | ", I165)</f>
        <v>Enrolled PT | All Entering Cohort | Other</v>
      </c>
      <c r="F165" s="43" t="s">
        <v>2</v>
      </c>
      <c r="G165" s="43" t="s">
        <v>46</v>
      </c>
      <c r="H165" s="43" t="s">
        <v>12</v>
      </c>
      <c r="I165" s="56" t="s">
        <v>31</v>
      </c>
      <c r="J165" s="53">
        <f>DataEntry!M55</f>
        <v>0</v>
      </c>
    </row>
    <row r="166" spans="1:10" x14ac:dyDescent="0.45">
      <c r="A166" s="49">
        <v>2</v>
      </c>
      <c r="B166" s="57">
        <v>1</v>
      </c>
      <c r="C166" s="57">
        <v>5</v>
      </c>
      <c r="D166" s="57">
        <v>3</v>
      </c>
      <c r="E166" s="49" t="str">
        <f t="shared" si="5"/>
        <v>Enrolled PT | All Entering Cohort | Unknown Gender</v>
      </c>
      <c r="F166" s="49" t="s">
        <v>2</v>
      </c>
      <c r="G166" s="49" t="s">
        <v>46</v>
      </c>
      <c r="H166" s="49" t="s">
        <v>12</v>
      </c>
      <c r="I166" s="49" t="s">
        <v>41</v>
      </c>
      <c r="J166" s="54">
        <f>DataEntry!M56</f>
        <v>0</v>
      </c>
    </row>
    <row r="167" spans="1:10" x14ac:dyDescent="0.45">
      <c r="A167" s="43">
        <v>2</v>
      </c>
      <c r="B167" s="56">
        <v>1</v>
      </c>
      <c r="C167" s="56">
        <v>1</v>
      </c>
      <c r="D167" s="56">
        <v>4</v>
      </c>
      <c r="E167" s="43" t="str">
        <f t="shared" si="5"/>
        <v>Enrolled FT, met credits | All Entering Cohort | All Genders</v>
      </c>
      <c r="F167" s="43" t="s">
        <v>3</v>
      </c>
      <c r="G167" s="43" t="s">
        <v>46</v>
      </c>
      <c r="H167" s="43" t="s">
        <v>12</v>
      </c>
      <c r="I167" s="43" t="s">
        <v>33</v>
      </c>
      <c r="J167" s="53">
        <f>DataEntry!C80+DataEntry!E80+DataEntry!O80+DataEntry!Q80</f>
        <v>0</v>
      </c>
    </row>
    <row r="168" spans="1:10" x14ac:dyDescent="0.45">
      <c r="A168" s="43">
        <v>2</v>
      </c>
      <c r="B168" s="56">
        <v>1</v>
      </c>
      <c r="C168" s="56">
        <v>2</v>
      </c>
      <c r="D168" s="56">
        <v>4</v>
      </c>
      <c r="E168" s="43" t="str">
        <f t="shared" si="5"/>
        <v>Enrolled FT, met credits | All Entering Cohort | Female</v>
      </c>
      <c r="F168" s="43" t="s">
        <v>3</v>
      </c>
      <c r="G168" s="43" t="s">
        <v>46</v>
      </c>
      <c r="H168" s="43" t="s">
        <v>12</v>
      </c>
      <c r="I168" s="43" t="s">
        <v>21</v>
      </c>
      <c r="J168" s="53">
        <f>DataEntry!C94+DataEntry!E94+DataEntry!O94+DataEntry!Q94</f>
        <v>0</v>
      </c>
    </row>
    <row r="169" spans="1:10" x14ac:dyDescent="0.45">
      <c r="A169" s="43">
        <v>2</v>
      </c>
      <c r="B169" s="56">
        <v>1</v>
      </c>
      <c r="C169" s="56">
        <v>3</v>
      </c>
      <c r="D169" s="56">
        <v>4</v>
      </c>
      <c r="E169" s="43" t="str">
        <f t="shared" si="5"/>
        <v>Enrolled FT, met credits | All Entering Cohort | Male</v>
      </c>
      <c r="F169" s="43" t="s">
        <v>3</v>
      </c>
      <c r="G169" s="43" t="s">
        <v>46</v>
      </c>
      <c r="H169" s="43" t="s">
        <v>12</v>
      </c>
      <c r="I169" s="43" t="s">
        <v>22</v>
      </c>
      <c r="J169" s="53">
        <f>DataEntry!C95+DataEntry!E95+DataEntry!O95+DataEntry!Q95</f>
        <v>0</v>
      </c>
    </row>
    <row r="170" spans="1:10" x14ac:dyDescent="0.45">
      <c r="A170" s="43"/>
      <c r="B170" s="56">
        <v>1</v>
      </c>
      <c r="C170" s="56">
        <v>4</v>
      </c>
      <c r="D170" s="56">
        <v>4</v>
      </c>
      <c r="E170" s="43" t="str">
        <f t="shared" ref="E170" si="9">CONCATENATE(F170, " | ", G170, " | ", I170)</f>
        <v>Enrolled FT, met credits | All Entering Cohort | Other</v>
      </c>
      <c r="F170" s="43" t="s">
        <v>3</v>
      </c>
      <c r="G170" s="43" t="s">
        <v>46</v>
      </c>
      <c r="H170" s="43" t="s">
        <v>12</v>
      </c>
      <c r="I170" s="56" t="s">
        <v>31</v>
      </c>
      <c r="J170" s="53">
        <f>DataEntry!C96+DataEntry!E96+DataEntry!O96+DataEntry!Q96</f>
        <v>0</v>
      </c>
    </row>
    <row r="171" spans="1:10" x14ac:dyDescent="0.45">
      <c r="A171" s="49">
        <v>2</v>
      </c>
      <c r="B171" s="57">
        <v>1</v>
      </c>
      <c r="C171" s="57">
        <v>5</v>
      </c>
      <c r="D171" s="57">
        <v>4</v>
      </c>
      <c r="E171" s="49" t="str">
        <f t="shared" si="5"/>
        <v>Enrolled FT, met credits | All Entering Cohort | Unknown Gender</v>
      </c>
      <c r="F171" s="49" t="s">
        <v>3</v>
      </c>
      <c r="G171" s="49" t="s">
        <v>46</v>
      </c>
      <c r="H171" s="49" t="s">
        <v>12</v>
      </c>
      <c r="I171" s="49" t="s">
        <v>41</v>
      </c>
      <c r="J171" s="54">
        <f>DataEntry!C97+DataEntry!E97+DataEntry!O97+DataEntry!Q97</f>
        <v>0</v>
      </c>
    </row>
    <row r="172" spans="1:10" x14ac:dyDescent="0.45">
      <c r="A172" s="43">
        <v>2</v>
      </c>
      <c r="B172" s="56">
        <v>1</v>
      </c>
      <c r="C172" s="56">
        <v>1</v>
      </c>
      <c r="D172" s="56">
        <v>5</v>
      </c>
      <c r="E172" s="43" t="str">
        <f t="shared" si="5"/>
        <v>Enrolled PT, met credits | All Entering Cohort | All Genders</v>
      </c>
      <c r="F172" s="43" t="s">
        <v>5</v>
      </c>
      <c r="G172" s="43" t="s">
        <v>46</v>
      </c>
      <c r="H172" s="43" t="s">
        <v>12</v>
      </c>
      <c r="I172" s="43" t="s">
        <v>33</v>
      </c>
      <c r="J172" s="53">
        <f>DataEntry!I80+DataEntry!K80+DataEntry!U80+DataEntry!W80</f>
        <v>0</v>
      </c>
    </row>
    <row r="173" spans="1:10" x14ac:dyDescent="0.45">
      <c r="A173" s="43">
        <v>2</v>
      </c>
      <c r="B173" s="56">
        <v>1</v>
      </c>
      <c r="C173" s="56">
        <v>2</v>
      </c>
      <c r="D173" s="56">
        <v>5</v>
      </c>
      <c r="E173" s="43" t="str">
        <f t="shared" si="5"/>
        <v>Enrolled PT, met credits | All Entering Cohort | Female</v>
      </c>
      <c r="F173" s="43" t="s">
        <v>5</v>
      </c>
      <c r="G173" s="43" t="s">
        <v>46</v>
      </c>
      <c r="H173" s="43" t="s">
        <v>12</v>
      </c>
      <c r="I173" s="43" t="s">
        <v>21</v>
      </c>
      <c r="J173" s="53">
        <f>DataEntry!I94+DataEntry!K94+DataEntry!U94+DataEntry!W94</f>
        <v>0</v>
      </c>
    </row>
    <row r="174" spans="1:10" x14ac:dyDescent="0.45">
      <c r="A174" s="43">
        <v>2</v>
      </c>
      <c r="B174" s="56">
        <v>1</v>
      </c>
      <c r="C174" s="56">
        <v>3</v>
      </c>
      <c r="D174" s="56">
        <v>5</v>
      </c>
      <c r="E174" s="43" t="str">
        <f t="shared" si="5"/>
        <v>Enrolled PT, met credits | All Entering Cohort | Male</v>
      </c>
      <c r="F174" s="43" t="s">
        <v>5</v>
      </c>
      <c r="G174" s="43" t="s">
        <v>46</v>
      </c>
      <c r="H174" s="43" t="s">
        <v>12</v>
      </c>
      <c r="I174" s="43" t="s">
        <v>22</v>
      </c>
      <c r="J174" s="53">
        <f>DataEntry!I95+DataEntry!K95+DataEntry!U95+DataEntry!W95</f>
        <v>0</v>
      </c>
    </row>
    <row r="175" spans="1:10" x14ac:dyDescent="0.45">
      <c r="A175" s="56">
        <v>2</v>
      </c>
      <c r="B175" s="56">
        <v>1</v>
      </c>
      <c r="C175" s="56">
        <v>4</v>
      </c>
      <c r="D175" s="56">
        <v>5</v>
      </c>
      <c r="E175" s="43" t="str">
        <f t="shared" ref="E175" si="10">CONCATENATE(F175, " | ", G175, " | ", I175)</f>
        <v>Enrolled PT, met credits | All Entering Cohort | Other</v>
      </c>
      <c r="F175" s="43" t="s">
        <v>5</v>
      </c>
      <c r="G175" s="43" t="s">
        <v>46</v>
      </c>
      <c r="H175" s="43" t="s">
        <v>12</v>
      </c>
      <c r="I175" s="56" t="s">
        <v>31</v>
      </c>
      <c r="J175" s="53">
        <f>DataEntry!I96+DataEntry!K96+DataEntry!U96+DataEntry!W96</f>
        <v>0</v>
      </c>
    </row>
    <row r="176" spans="1:10" x14ac:dyDescent="0.45">
      <c r="A176" s="49">
        <v>2</v>
      </c>
      <c r="B176" s="57">
        <v>1</v>
      </c>
      <c r="C176" s="57">
        <v>5</v>
      </c>
      <c r="D176" s="57">
        <v>5</v>
      </c>
      <c r="E176" s="49" t="str">
        <f t="shared" si="5"/>
        <v>Enrolled PT, met credits | All Entering Cohort | Unknown Gender</v>
      </c>
      <c r="F176" s="49" t="s">
        <v>5</v>
      </c>
      <c r="G176" s="49" t="s">
        <v>46</v>
      </c>
      <c r="H176" s="49" t="s">
        <v>12</v>
      </c>
      <c r="I176" s="49" t="s">
        <v>41</v>
      </c>
      <c r="J176" s="54">
        <f>DataEntry!I97+DataEntry!K97+DataEntry!U97+DataEntry!W97</f>
        <v>0</v>
      </c>
    </row>
    <row r="177" spans="1:10" x14ac:dyDescent="0.45">
      <c r="A177" s="43">
        <v>2</v>
      </c>
      <c r="B177" s="43">
        <v>2</v>
      </c>
      <c r="C177" s="56">
        <v>1</v>
      </c>
      <c r="D177" s="43">
        <v>1</v>
      </c>
      <c r="E177" s="43" t="str">
        <f t="shared" si="5"/>
        <v>Admitted | First-Time Freshmen (FTIC) | All Genders</v>
      </c>
      <c r="F177" s="43" t="s">
        <v>0</v>
      </c>
      <c r="G177" s="43" t="s">
        <v>43</v>
      </c>
      <c r="H177" s="43" t="s">
        <v>12</v>
      </c>
      <c r="I177" s="43" t="s">
        <v>33</v>
      </c>
      <c r="J177" s="53">
        <f>DataEntry!C9</f>
        <v>0</v>
      </c>
    </row>
    <row r="178" spans="1:10" x14ac:dyDescent="0.45">
      <c r="A178" s="43">
        <v>2</v>
      </c>
      <c r="B178" s="43">
        <v>2</v>
      </c>
      <c r="C178" s="56">
        <v>2</v>
      </c>
      <c r="D178" s="43">
        <v>1</v>
      </c>
      <c r="E178" s="43" t="str">
        <f t="shared" si="5"/>
        <v>Admitted | First-Time Freshmen (FTIC) | Female</v>
      </c>
      <c r="F178" s="43" t="s">
        <v>0</v>
      </c>
      <c r="G178" s="43" t="s">
        <v>43</v>
      </c>
      <c r="H178" s="43" t="s">
        <v>12</v>
      </c>
      <c r="I178" s="43" t="s">
        <v>21</v>
      </c>
      <c r="J178" s="53">
        <f>DataEntry!C23</f>
        <v>0</v>
      </c>
    </row>
    <row r="179" spans="1:10" x14ac:dyDescent="0.45">
      <c r="A179" s="43">
        <v>2</v>
      </c>
      <c r="B179" s="43">
        <v>2</v>
      </c>
      <c r="C179" s="56">
        <v>3</v>
      </c>
      <c r="D179" s="43">
        <v>1</v>
      </c>
      <c r="E179" s="43" t="str">
        <f t="shared" si="5"/>
        <v>Admitted | First-Time Freshmen (FTIC) | Male</v>
      </c>
      <c r="F179" s="43" t="s">
        <v>0</v>
      </c>
      <c r="G179" s="43" t="s">
        <v>43</v>
      </c>
      <c r="H179" s="43" t="s">
        <v>12</v>
      </c>
      <c r="I179" s="43" t="s">
        <v>22</v>
      </c>
      <c r="J179" s="53">
        <f>DataEntry!C24</f>
        <v>0</v>
      </c>
    </row>
    <row r="180" spans="1:10" x14ac:dyDescent="0.45">
      <c r="A180" s="56">
        <v>2</v>
      </c>
      <c r="B180" s="56">
        <v>2</v>
      </c>
      <c r="C180" s="56">
        <v>4</v>
      </c>
      <c r="D180" s="56">
        <v>1</v>
      </c>
      <c r="E180" s="43" t="str">
        <f t="shared" ref="E180" si="11">CONCATENATE(F180, " | ", G180, " | ", I180)</f>
        <v>Admitted | First-Time Freshmen (FTIC) | Other</v>
      </c>
      <c r="F180" s="43" t="s">
        <v>0</v>
      </c>
      <c r="G180" s="43" t="s">
        <v>43</v>
      </c>
      <c r="H180" s="43" t="s">
        <v>12</v>
      </c>
      <c r="I180" s="56" t="s">
        <v>31</v>
      </c>
      <c r="J180" s="53">
        <f>DataEntry!C25</f>
        <v>0</v>
      </c>
    </row>
    <row r="181" spans="1:10" x14ac:dyDescent="0.45">
      <c r="A181" s="49">
        <v>2</v>
      </c>
      <c r="B181" s="49">
        <v>2</v>
      </c>
      <c r="C181" s="57">
        <v>5</v>
      </c>
      <c r="D181" s="49">
        <v>1</v>
      </c>
      <c r="E181" s="49" t="str">
        <f t="shared" si="5"/>
        <v>Admitted | First-Time Freshmen (FTIC) | Unknown Gender</v>
      </c>
      <c r="F181" s="49" t="s">
        <v>0</v>
      </c>
      <c r="G181" s="49" t="s">
        <v>43</v>
      </c>
      <c r="H181" s="49" t="s">
        <v>12</v>
      </c>
      <c r="I181" s="49" t="s">
        <v>41</v>
      </c>
      <c r="J181" s="54">
        <f>DataEntry!C26</f>
        <v>0</v>
      </c>
    </row>
    <row r="182" spans="1:10" x14ac:dyDescent="0.45">
      <c r="A182" s="43">
        <v>2</v>
      </c>
      <c r="B182" s="43">
        <v>2</v>
      </c>
      <c r="C182" s="56">
        <v>1</v>
      </c>
      <c r="D182" s="43">
        <v>2</v>
      </c>
      <c r="E182" s="43" t="str">
        <f t="shared" si="5"/>
        <v>Enrolled FT | First-Time Freshmen (FTIC) | All Genders</v>
      </c>
      <c r="F182" s="43" t="s">
        <v>1</v>
      </c>
      <c r="G182" s="43" t="s">
        <v>43</v>
      </c>
      <c r="H182" s="43" t="s">
        <v>12</v>
      </c>
      <c r="I182" s="43" t="s">
        <v>33</v>
      </c>
      <c r="J182" s="53">
        <f>DataEntry!C39</f>
        <v>0</v>
      </c>
    </row>
    <row r="183" spans="1:10" x14ac:dyDescent="0.45">
      <c r="A183" s="43">
        <v>2</v>
      </c>
      <c r="B183" s="43">
        <v>2</v>
      </c>
      <c r="C183" s="56">
        <v>2</v>
      </c>
      <c r="D183" s="43">
        <v>2</v>
      </c>
      <c r="E183" s="43" t="str">
        <f t="shared" si="5"/>
        <v>Enrolled FT | First-Time Freshmen (FTIC) | Female</v>
      </c>
      <c r="F183" s="43" t="s">
        <v>1</v>
      </c>
      <c r="G183" s="43" t="s">
        <v>43</v>
      </c>
      <c r="H183" s="43" t="s">
        <v>12</v>
      </c>
      <c r="I183" s="43" t="s">
        <v>21</v>
      </c>
      <c r="J183" s="53">
        <f>DataEntry!C53</f>
        <v>0</v>
      </c>
    </row>
    <row r="184" spans="1:10" x14ac:dyDescent="0.45">
      <c r="A184" s="43">
        <v>2</v>
      </c>
      <c r="B184" s="43">
        <v>2</v>
      </c>
      <c r="C184" s="56">
        <v>3</v>
      </c>
      <c r="D184" s="43">
        <v>2</v>
      </c>
      <c r="E184" s="43" t="str">
        <f t="shared" si="5"/>
        <v>Enrolled FT | First-Time Freshmen (FTIC) | Male</v>
      </c>
      <c r="F184" s="43" t="s">
        <v>1</v>
      </c>
      <c r="G184" s="43" t="s">
        <v>43</v>
      </c>
      <c r="H184" s="43" t="s">
        <v>12</v>
      </c>
      <c r="I184" s="43" t="s">
        <v>22</v>
      </c>
      <c r="J184" s="53">
        <f>DataEntry!C54</f>
        <v>0</v>
      </c>
    </row>
    <row r="185" spans="1:10" x14ac:dyDescent="0.45">
      <c r="A185" s="56">
        <v>2</v>
      </c>
      <c r="B185" s="56">
        <v>2</v>
      </c>
      <c r="C185" s="56">
        <v>4</v>
      </c>
      <c r="D185" s="56">
        <v>2</v>
      </c>
      <c r="E185" s="43" t="str">
        <f t="shared" ref="E185" si="12">CONCATENATE(F185, " | ", G185, " | ", I185)</f>
        <v>Enrolled FT | First-Time Freshmen (FTIC) | Other</v>
      </c>
      <c r="F185" s="43" t="s">
        <v>1</v>
      </c>
      <c r="G185" s="43" t="s">
        <v>43</v>
      </c>
      <c r="H185" s="43" t="s">
        <v>12</v>
      </c>
      <c r="I185" s="56" t="s">
        <v>31</v>
      </c>
      <c r="J185" s="53">
        <f>DataEntry!C55</f>
        <v>0</v>
      </c>
    </row>
    <row r="186" spans="1:10" x14ac:dyDescent="0.45">
      <c r="A186" s="49">
        <v>2</v>
      </c>
      <c r="B186" s="49">
        <v>2</v>
      </c>
      <c r="C186" s="57">
        <v>5</v>
      </c>
      <c r="D186" s="49">
        <v>2</v>
      </c>
      <c r="E186" s="49" t="str">
        <f t="shared" si="5"/>
        <v>Enrolled FT | First-Time Freshmen (FTIC) | Unknown Gender</v>
      </c>
      <c r="F186" s="49" t="s">
        <v>1</v>
      </c>
      <c r="G186" s="49" t="s">
        <v>43</v>
      </c>
      <c r="H186" s="49" t="s">
        <v>12</v>
      </c>
      <c r="I186" s="49" t="s">
        <v>41</v>
      </c>
      <c r="J186" s="54">
        <f>DataEntry!C56</f>
        <v>0</v>
      </c>
    </row>
    <row r="187" spans="1:10" x14ac:dyDescent="0.45">
      <c r="A187" s="47">
        <v>2</v>
      </c>
      <c r="B187" s="47">
        <v>2</v>
      </c>
      <c r="C187" s="56">
        <v>1</v>
      </c>
      <c r="D187" s="47">
        <v>3</v>
      </c>
      <c r="E187" s="47" t="str">
        <f t="shared" si="5"/>
        <v>Enrolled PT | First-Time Freshmen (FTIC) | All Genders</v>
      </c>
      <c r="F187" s="47" t="s">
        <v>2</v>
      </c>
      <c r="G187" s="47" t="s">
        <v>43</v>
      </c>
      <c r="H187" s="47" t="s">
        <v>12</v>
      </c>
      <c r="I187" s="43" t="s">
        <v>33</v>
      </c>
      <c r="J187" s="53">
        <f>DataEntry!E39</f>
        <v>0</v>
      </c>
    </row>
    <row r="188" spans="1:10" x14ac:dyDescent="0.45">
      <c r="A188" s="43">
        <v>2</v>
      </c>
      <c r="B188" s="43">
        <v>2</v>
      </c>
      <c r="C188" s="56">
        <v>2</v>
      </c>
      <c r="D188" s="43">
        <v>3</v>
      </c>
      <c r="E188" s="43" t="str">
        <f t="shared" si="5"/>
        <v>Enrolled PT | First-Time Freshmen (FTIC) | Female</v>
      </c>
      <c r="F188" s="43" t="s">
        <v>2</v>
      </c>
      <c r="G188" s="43" t="s">
        <v>43</v>
      </c>
      <c r="H188" s="43" t="s">
        <v>12</v>
      </c>
      <c r="I188" s="43" t="s">
        <v>21</v>
      </c>
      <c r="J188" s="53">
        <f>DataEntry!E53</f>
        <v>0</v>
      </c>
    </row>
    <row r="189" spans="1:10" x14ac:dyDescent="0.45">
      <c r="A189" s="43">
        <v>2</v>
      </c>
      <c r="B189" s="43">
        <v>2</v>
      </c>
      <c r="C189" s="56">
        <v>3</v>
      </c>
      <c r="D189" s="43">
        <v>3</v>
      </c>
      <c r="E189" s="43" t="str">
        <f t="shared" si="5"/>
        <v>Enrolled PT | First-Time Freshmen (FTIC) | Male</v>
      </c>
      <c r="F189" s="43" t="s">
        <v>2</v>
      </c>
      <c r="G189" s="43" t="s">
        <v>43</v>
      </c>
      <c r="H189" s="43" t="s">
        <v>12</v>
      </c>
      <c r="I189" s="43" t="s">
        <v>22</v>
      </c>
      <c r="J189" s="53">
        <f>DataEntry!E54</f>
        <v>0</v>
      </c>
    </row>
    <row r="190" spans="1:10" x14ac:dyDescent="0.45">
      <c r="A190" s="56">
        <v>2</v>
      </c>
      <c r="B190" s="56">
        <v>2</v>
      </c>
      <c r="C190" s="56">
        <v>4</v>
      </c>
      <c r="D190" s="56">
        <v>3</v>
      </c>
      <c r="E190" s="43" t="str">
        <f t="shared" ref="E190" si="13">CONCATENATE(F190, " | ", G190, " | ", I190)</f>
        <v>Enrolled PT | First-Time Freshmen (FTIC) | Other</v>
      </c>
      <c r="F190" s="43" t="s">
        <v>2</v>
      </c>
      <c r="G190" s="43" t="s">
        <v>43</v>
      </c>
      <c r="H190" s="43" t="s">
        <v>12</v>
      </c>
      <c r="I190" s="56" t="s">
        <v>31</v>
      </c>
      <c r="J190" s="53">
        <f>DataEntry!E55</f>
        <v>0</v>
      </c>
    </row>
    <row r="191" spans="1:10" x14ac:dyDescent="0.45">
      <c r="A191" s="49">
        <v>2</v>
      </c>
      <c r="B191" s="49">
        <v>2</v>
      </c>
      <c r="C191" s="57">
        <v>5</v>
      </c>
      <c r="D191" s="49">
        <v>3</v>
      </c>
      <c r="E191" s="49" t="str">
        <f t="shared" si="5"/>
        <v>Enrolled PT | First-Time Freshmen (FTIC) | Unknown Gender</v>
      </c>
      <c r="F191" s="49" t="s">
        <v>2</v>
      </c>
      <c r="G191" s="49" t="s">
        <v>43</v>
      </c>
      <c r="H191" s="49" t="s">
        <v>12</v>
      </c>
      <c r="I191" s="49" t="s">
        <v>41</v>
      </c>
      <c r="J191" s="54">
        <f>DataEntry!E56</f>
        <v>0</v>
      </c>
    </row>
    <row r="192" spans="1:10" x14ac:dyDescent="0.45">
      <c r="A192" s="43">
        <v>2</v>
      </c>
      <c r="B192" s="43">
        <v>2</v>
      </c>
      <c r="C192" s="56">
        <v>1</v>
      </c>
      <c r="D192" s="43">
        <v>4</v>
      </c>
      <c r="E192" s="43" t="str">
        <f t="shared" si="5"/>
        <v>Enrolled FT, met credits | First-Time Freshmen (FTIC) | All Genders</v>
      </c>
      <c r="F192" s="43" t="s">
        <v>3</v>
      </c>
      <c r="G192" s="43" t="s">
        <v>43</v>
      </c>
      <c r="H192" s="43" t="s">
        <v>12</v>
      </c>
      <c r="I192" s="43" t="s">
        <v>33</v>
      </c>
      <c r="J192" s="53">
        <f>DataEntry!C80+DataEntry!E80</f>
        <v>0</v>
      </c>
    </row>
    <row r="193" spans="1:10" x14ac:dyDescent="0.45">
      <c r="A193" s="43">
        <v>2</v>
      </c>
      <c r="B193" s="43">
        <v>2</v>
      </c>
      <c r="C193" s="56">
        <v>2</v>
      </c>
      <c r="D193" s="43">
        <v>4</v>
      </c>
      <c r="E193" s="43" t="str">
        <f t="shared" si="5"/>
        <v>Enrolled FT, met credits | First-Time Freshmen (FTIC) | Female</v>
      </c>
      <c r="F193" s="43" t="s">
        <v>3</v>
      </c>
      <c r="G193" s="43" t="s">
        <v>43</v>
      </c>
      <c r="H193" s="43" t="s">
        <v>12</v>
      </c>
      <c r="I193" s="43" t="s">
        <v>21</v>
      </c>
      <c r="J193" s="53">
        <f>DataEntry!C94+DataEntry!E94</f>
        <v>0</v>
      </c>
    </row>
    <row r="194" spans="1:10" x14ac:dyDescent="0.45">
      <c r="A194" s="43">
        <v>2</v>
      </c>
      <c r="B194" s="43">
        <v>2</v>
      </c>
      <c r="C194" s="56">
        <v>3</v>
      </c>
      <c r="D194" s="43">
        <v>4</v>
      </c>
      <c r="E194" s="43" t="str">
        <f t="shared" si="5"/>
        <v>Enrolled FT, met credits | First-Time Freshmen (FTIC) | Male</v>
      </c>
      <c r="F194" s="43" t="s">
        <v>3</v>
      </c>
      <c r="G194" s="43" t="s">
        <v>43</v>
      </c>
      <c r="H194" s="43" t="s">
        <v>12</v>
      </c>
      <c r="I194" s="43" t="s">
        <v>22</v>
      </c>
      <c r="J194" s="53">
        <f>DataEntry!C95+DataEntry!E95</f>
        <v>0</v>
      </c>
    </row>
    <row r="195" spans="1:10" x14ac:dyDescent="0.45">
      <c r="A195" s="56">
        <v>2</v>
      </c>
      <c r="B195" s="56">
        <v>2</v>
      </c>
      <c r="C195" s="56">
        <v>4</v>
      </c>
      <c r="D195" s="56">
        <v>4</v>
      </c>
      <c r="E195" s="43" t="str">
        <f t="shared" ref="E195" si="14">CONCATENATE(F195, " | ", G195, " | ", I195)</f>
        <v>Enrolled FT, met credits | First-Time Freshmen (FTIC) | Other</v>
      </c>
      <c r="F195" s="43" t="s">
        <v>3</v>
      </c>
      <c r="G195" s="43" t="s">
        <v>43</v>
      </c>
      <c r="H195" s="43" t="s">
        <v>12</v>
      </c>
      <c r="I195" s="56" t="s">
        <v>31</v>
      </c>
      <c r="J195" s="53">
        <f>DataEntry!C96+DataEntry!E96</f>
        <v>0</v>
      </c>
    </row>
    <row r="196" spans="1:10" x14ac:dyDescent="0.45">
      <c r="A196" s="49">
        <v>2</v>
      </c>
      <c r="B196" s="49">
        <v>2</v>
      </c>
      <c r="C196" s="57">
        <v>5</v>
      </c>
      <c r="D196" s="49">
        <v>4</v>
      </c>
      <c r="E196" s="49" t="str">
        <f t="shared" si="5"/>
        <v>Enrolled FT, met credits | First-Time Freshmen (FTIC) | Unknown Gender</v>
      </c>
      <c r="F196" s="49" t="s">
        <v>3</v>
      </c>
      <c r="G196" s="49" t="s">
        <v>43</v>
      </c>
      <c r="H196" s="49" t="s">
        <v>12</v>
      </c>
      <c r="I196" s="49" t="s">
        <v>41</v>
      </c>
      <c r="J196" s="54">
        <f>DataEntry!C97+DataEntry!E97</f>
        <v>0</v>
      </c>
    </row>
    <row r="197" spans="1:10" x14ac:dyDescent="0.45">
      <c r="A197" s="43">
        <v>2</v>
      </c>
      <c r="B197" s="43">
        <v>2</v>
      </c>
      <c r="C197" s="56">
        <v>1</v>
      </c>
      <c r="D197" s="43">
        <v>5</v>
      </c>
      <c r="E197" s="43" t="str">
        <f t="shared" si="5"/>
        <v>Enrolled PT, met credits | First-Time Freshmen (FTIC) | All Genders</v>
      </c>
      <c r="F197" s="43" t="s">
        <v>5</v>
      </c>
      <c r="G197" s="43" t="s">
        <v>43</v>
      </c>
      <c r="H197" s="43" t="s">
        <v>12</v>
      </c>
      <c r="I197" s="43" t="s">
        <v>33</v>
      </c>
      <c r="J197" s="53">
        <f>DataEntry!I80+DataEntry!K80</f>
        <v>0</v>
      </c>
    </row>
    <row r="198" spans="1:10" x14ac:dyDescent="0.45">
      <c r="A198" s="43">
        <v>2</v>
      </c>
      <c r="B198" s="43">
        <v>2</v>
      </c>
      <c r="C198" s="56">
        <v>2</v>
      </c>
      <c r="D198" s="43">
        <v>5</v>
      </c>
      <c r="E198" s="43" t="str">
        <f t="shared" si="5"/>
        <v>Enrolled PT, met credits | First-Time Freshmen (FTIC) | Female</v>
      </c>
      <c r="F198" s="43" t="s">
        <v>5</v>
      </c>
      <c r="G198" s="43" t="s">
        <v>43</v>
      </c>
      <c r="H198" s="43" t="s">
        <v>12</v>
      </c>
      <c r="I198" s="43" t="s">
        <v>21</v>
      </c>
      <c r="J198" s="53">
        <f>DataEntry!I94+DataEntry!K94</f>
        <v>0</v>
      </c>
    </row>
    <row r="199" spans="1:10" x14ac:dyDescent="0.45">
      <c r="A199" s="43">
        <v>2</v>
      </c>
      <c r="B199" s="43">
        <v>2</v>
      </c>
      <c r="C199" s="56">
        <v>3</v>
      </c>
      <c r="D199" s="43">
        <v>5</v>
      </c>
      <c r="E199" s="43" t="str">
        <f t="shared" si="5"/>
        <v>Enrolled PT, met credits | First-Time Freshmen (FTIC) | Male</v>
      </c>
      <c r="F199" s="43" t="s">
        <v>5</v>
      </c>
      <c r="G199" s="43" t="s">
        <v>43</v>
      </c>
      <c r="H199" s="43" t="s">
        <v>12</v>
      </c>
      <c r="I199" s="43" t="s">
        <v>22</v>
      </c>
      <c r="J199" s="53">
        <f>DataEntry!I95+DataEntry!K95</f>
        <v>0</v>
      </c>
    </row>
    <row r="200" spans="1:10" x14ac:dyDescent="0.45">
      <c r="A200" s="56">
        <v>2</v>
      </c>
      <c r="B200" s="56">
        <v>2</v>
      </c>
      <c r="C200" s="56">
        <v>4</v>
      </c>
      <c r="D200" s="43">
        <v>5</v>
      </c>
      <c r="E200" s="43" t="str">
        <f t="shared" ref="E200" si="15">CONCATENATE(F200, " | ", G200, " | ", I200)</f>
        <v>Enrolled PT, met credits | First-Time Freshmen (FTIC) | Other</v>
      </c>
      <c r="F200" s="43" t="s">
        <v>5</v>
      </c>
      <c r="G200" s="43" t="s">
        <v>43</v>
      </c>
      <c r="H200" s="43" t="s">
        <v>12</v>
      </c>
      <c r="I200" s="56" t="s">
        <v>31</v>
      </c>
      <c r="J200" s="53">
        <f>DataEntry!I96+DataEntry!K96</f>
        <v>0</v>
      </c>
    </row>
    <row r="201" spans="1:10" x14ac:dyDescent="0.45">
      <c r="A201" s="49">
        <v>2</v>
      </c>
      <c r="B201" s="49">
        <v>2</v>
      </c>
      <c r="C201" s="57">
        <v>5</v>
      </c>
      <c r="D201" s="49">
        <v>5</v>
      </c>
      <c r="E201" s="49" t="str">
        <f t="shared" si="5"/>
        <v>Enrolled PT, met credits | First-Time Freshmen (FTIC) | Unknown Gender</v>
      </c>
      <c r="F201" s="49" t="s">
        <v>5</v>
      </c>
      <c r="G201" s="49" t="s">
        <v>43</v>
      </c>
      <c r="H201" s="49" t="s">
        <v>12</v>
      </c>
      <c r="I201" s="49" t="s">
        <v>41</v>
      </c>
      <c r="J201" s="54">
        <f>DataEntry!I97+DataEntry!K97</f>
        <v>0</v>
      </c>
    </row>
    <row r="202" spans="1:10" x14ac:dyDescent="0.45">
      <c r="A202" s="43">
        <v>2</v>
      </c>
      <c r="B202" s="43">
        <v>3</v>
      </c>
      <c r="C202" s="56">
        <v>1</v>
      </c>
      <c r="D202" s="43">
        <v>1</v>
      </c>
      <c r="E202" s="43" t="str">
        <f t="shared" si="5"/>
        <v>Admitted | Transfers/Prior Credit | All Genders</v>
      </c>
      <c r="F202" s="43" t="s">
        <v>0</v>
      </c>
      <c r="G202" s="43" t="s">
        <v>9</v>
      </c>
      <c r="H202" s="43" t="s">
        <v>12</v>
      </c>
      <c r="I202" s="43" t="s">
        <v>33</v>
      </c>
      <c r="J202" s="53">
        <f>DataEntry!E9</f>
        <v>0</v>
      </c>
    </row>
    <row r="203" spans="1:10" x14ac:dyDescent="0.45">
      <c r="A203" s="43">
        <v>2</v>
      </c>
      <c r="B203" s="43">
        <v>3</v>
      </c>
      <c r="C203" s="56">
        <v>2</v>
      </c>
      <c r="D203" s="43">
        <v>1</v>
      </c>
      <c r="E203" s="43" t="str">
        <f t="shared" si="5"/>
        <v>Admitted | Transfers/Prior Credit | Female</v>
      </c>
      <c r="F203" s="43" t="s">
        <v>0</v>
      </c>
      <c r="G203" s="43" t="s">
        <v>9</v>
      </c>
      <c r="H203" s="43" t="s">
        <v>12</v>
      </c>
      <c r="I203" s="43" t="s">
        <v>21</v>
      </c>
      <c r="J203" s="53">
        <f>DataEntry!E23</f>
        <v>0</v>
      </c>
    </row>
    <row r="204" spans="1:10" x14ac:dyDescent="0.45">
      <c r="A204" s="43">
        <v>2</v>
      </c>
      <c r="B204" s="43">
        <v>3</v>
      </c>
      <c r="C204" s="56">
        <v>3</v>
      </c>
      <c r="D204" s="43">
        <v>1</v>
      </c>
      <c r="E204" s="43" t="str">
        <f t="shared" si="5"/>
        <v>Admitted | Transfers/Prior Credit | Male</v>
      </c>
      <c r="F204" s="43" t="s">
        <v>0</v>
      </c>
      <c r="G204" s="43" t="s">
        <v>9</v>
      </c>
      <c r="H204" s="43" t="s">
        <v>12</v>
      </c>
      <c r="I204" s="43" t="s">
        <v>22</v>
      </c>
      <c r="J204" s="53">
        <f>DataEntry!E24</f>
        <v>0</v>
      </c>
    </row>
    <row r="205" spans="1:10" x14ac:dyDescent="0.45">
      <c r="A205" s="56">
        <v>2</v>
      </c>
      <c r="B205" s="56">
        <v>3</v>
      </c>
      <c r="C205" s="56">
        <v>4</v>
      </c>
      <c r="D205" s="56">
        <v>1</v>
      </c>
      <c r="E205" s="43" t="str">
        <f t="shared" ref="E205" si="16">CONCATENATE(F205, " | ", G205, " | ", I205)</f>
        <v>Admitted | Transfers/Prior Credit | Other</v>
      </c>
      <c r="F205" s="43" t="s">
        <v>0</v>
      </c>
      <c r="G205" s="43" t="s">
        <v>9</v>
      </c>
      <c r="H205" s="43" t="s">
        <v>12</v>
      </c>
      <c r="I205" s="56" t="s">
        <v>31</v>
      </c>
      <c r="J205" s="53">
        <f>DataEntry!E25</f>
        <v>0</v>
      </c>
    </row>
    <row r="206" spans="1:10" x14ac:dyDescent="0.45">
      <c r="A206" s="49">
        <v>2</v>
      </c>
      <c r="B206" s="49">
        <v>3</v>
      </c>
      <c r="C206" s="57">
        <v>5</v>
      </c>
      <c r="D206" s="49">
        <v>1</v>
      </c>
      <c r="E206" s="49" t="str">
        <f t="shared" si="5"/>
        <v>Admitted | Transfers/Prior Credit | Unknown Gender</v>
      </c>
      <c r="F206" s="49" t="s">
        <v>0</v>
      </c>
      <c r="G206" s="49" t="s">
        <v>9</v>
      </c>
      <c r="H206" s="49" t="s">
        <v>12</v>
      </c>
      <c r="I206" s="49" t="s">
        <v>41</v>
      </c>
      <c r="J206" s="54">
        <f>DataEntry!E26</f>
        <v>0</v>
      </c>
    </row>
    <row r="207" spans="1:10" x14ac:dyDescent="0.45">
      <c r="A207" s="43">
        <v>2</v>
      </c>
      <c r="B207" s="43">
        <v>3</v>
      </c>
      <c r="C207" s="56">
        <v>1</v>
      </c>
      <c r="D207" s="43">
        <v>2</v>
      </c>
      <c r="E207" s="43" t="str">
        <f t="shared" si="5"/>
        <v>Enrolled FT | Transfers/Prior Credit | All Genders</v>
      </c>
      <c r="F207" s="43" t="s">
        <v>1</v>
      </c>
      <c r="G207" s="43" t="s">
        <v>9</v>
      </c>
      <c r="H207" s="43" t="s">
        <v>12</v>
      </c>
      <c r="I207" s="43" t="s">
        <v>33</v>
      </c>
      <c r="J207" s="53">
        <f>DataEntry!G39</f>
        <v>0</v>
      </c>
    </row>
    <row r="208" spans="1:10" x14ac:dyDescent="0.45">
      <c r="A208" s="43">
        <v>2</v>
      </c>
      <c r="B208" s="43">
        <v>3</v>
      </c>
      <c r="C208" s="56">
        <v>2</v>
      </c>
      <c r="D208" s="43">
        <v>2</v>
      </c>
      <c r="E208" s="43" t="str">
        <f t="shared" si="5"/>
        <v>Enrolled FT | Transfers/Prior Credit | Female</v>
      </c>
      <c r="F208" s="43" t="s">
        <v>1</v>
      </c>
      <c r="G208" s="43" t="s">
        <v>9</v>
      </c>
      <c r="H208" s="43" t="s">
        <v>12</v>
      </c>
      <c r="I208" s="43" t="s">
        <v>21</v>
      </c>
      <c r="J208" s="53">
        <f>DataEntry!G53</f>
        <v>0</v>
      </c>
    </row>
    <row r="209" spans="1:10" x14ac:dyDescent="0.45">
      <c r="A209" s="43">
        <v>2</v>
      </c>
      <c r="B209" s="43">
        <v>3</v>
      </c>
      <c r="C209" s="56">
        <v>3</v>
      </c>
      <c r="D209" s="43">
        <v>2</v>
      </c>
      <c r="E209" s="43" t="str">
        <f t="shared" si="5"/>
        <v>Enrolled FT | Transfers/Prior Credit | Male</v>
      </c>
      <c r="F209" s="43" t="s">
        <v>1</v>
      </c>
      <c r="G209" s="43" t="s">
        <v>9</v>
      </c>
      <c r="H209" s="43" t="s">
        <v>12</v>
      </c>
      <c r="I209" s="43" t="s">
        <v>22</v>
      </c>
      <c r="J209" s="53">
        <f>DataEntry!G54</f>
        <v>0</v>
      </c>
    </row>
    <row r="210" spans="1:10" x14ac:dyDescent="0.45">
      <c r="A210" s="56">
        <v>2</v>
      </c>
      <c r="B210" s="56">
        <v>3</v>
      </c>
      <c r="C210" s="56">
        <v>4</v>
      </c>
      <c r="D210" s="56">
        <v>2</v>
      </c>
      <c r="E210" s="43" t="str">
        <f t="shared" ref="E210" si="17">CONCATENATE(F210, " | ", G210, " | ", I210)</f>
        <v>Enrolled FT | Transfers/Prior Credit | Other</v>
      </c>
      <c r="F210" s="43" t="s">
        <v>1</v>
      </c>
      <c r="G210" s="43" t="s">
        <v>9</v>
      </c>
      <c r="H210" s="43" t="s">
        <v>12</v>
      </c>
      <c r="I210" s="56" t="s">
        <v>31</v>
      </c>
      <c r="J210" s="53">
        <f>DataEntry!G55</f>
        <v>0</v>
      </c>
    </row>
    <row r="211" spans="1:10" x14ac:dyDescent="0.45">
      <c r="A211" s="49">
        <v>2</v>
      </c>
      <c r="B211" s="49">
        <v>3</v>
      </c>
      <c r="C211" s="57">
        <v>5</v>
      </c>
      <c r="D211" s="49">
        <v>2</v>
      </c>
      <c r="E211" s="49" t="str">
        <f t="shared" si="5"/>
        <v>Enrolled FT | Transfers/Prior Credit | Unknown Gender</v>
      </c>
      <c r="F211" s="49" t="s">
        <v>1</v>
      </c>
      <c r="G211" s="49" t="s">
        <v>9</v>
      </c>
      <c r="H211" s="49" t="s">
        <v>12</v>
      </c>
      <c r="I211" s="49" t="s">
        <v>41</v>
      </c>
      <c r="J211" s="54">
        <f>DataEntry!G56</f>
        <v>0</v>
      </c>
    </row>
    <row r="212" spans="1:10" x14ac:dyDescent="0.45">
      <c r="A212" s="43">
        <v>2</v>
      </c>
      <c r="B212" s="43">
        <v>3</v>
      </c>
      <c r="C212" s="56">
        <v>1</v>
      </c>
      <c r="D212" s="43">
        <v>3</v>
      </c>
      <c r="E212" s="43" t="str">
        <f t="shared" si="5"/>
        <v>Enrolled PT | Transfers/Prior Credit | All Genders</v>
      </c>
      <c r="F212" s="43" t="s">
        <v>2</v>
      </c>
      <c r="G212" s="43" t="s">
        <v>9</v>
      </c>
      <c r="H212" s="43" t="s">
        <v>12</v>
      </c>
      <c r="I212" s="43" t="s">
        <v>33</v>
      </c>
      <c r="J212" s="53">
        <f>DataEntry!I39</f>
        <v>0</v>
      </c>
    </row>
    <row r="213" spans="1:10" x14ac:dyDescent="0.45">
      <c r="A213" s="43">
        <v>2</v>
      </c>
      <c r="B213" s="43">
        <v>3</v>
      </c>
      <c r="C213" s="56">
        <v>2</v>
      </c>
      <c r="D213" s="43">
        <v>3</v>
      </c>
      <c r="E213" s="43" t="str">
        <f t="shared" si="5"/>
        <v>Enrolled PT | Transfers/Prior Credit | Female</v>
      </c>
      <c r="F213" s="43" t="s">
        <v>2</v>
      </c>
      <c r="G213" s="43" t="s">
        <v>9</v>
      </c>
      <c r="H213" s="43" t="s">
        <v>12</v>
      </c>
      <c r="I213" s="43" t="s">
        <v>21</v>
      </c>
      <c r="J213" s="53">
        <f>DataEntry!I53</f>
        <v>0</v>
      </c>
    </row>
    <row r="214" spans="1:10" x14ac:dyDescent="0.45">
      <c r="A214" s="43">
        <v>2</v>
      </c>
      <c r="B214" s="43">
        <v>3</v>
      </c>
      <c r="C214" s="56">
        <v>3</v>
      </c>
      <c r="D214" s="43">
        <v>3</v>
      </c>
      <c r="E214" s="43" t="str">
        <f t="shared" si="5"/>
        <v>Enrolled PT | Transfers/Prior Credit | Male</v>
      </c>
      <c r="F214" s="43" t="s">
        <v>2</v>
      </c>
      <c r="G214" s="43" t="s">
        <v>9</v>
      </c>
      <c r="H214" s="43" t="s">
        <v>12</v>
      </c>
      <c r="I214" s="43" t="s">
        <v>22</v>
      </c>
      <c r="J214" s="53">
        <f>DataEntry!I54</f>
        <v>0</v>
      </c>
    </row>
    <row r="215" spans="1:10" x14ac:dyDescent="0.45">
      <c r="A215" s="56">
        <v>2</v>
      </c>
      <c r="B215" s="56">
        <v>3</v>
      </c>
      <c r="C215" s="56">
        <v>4</v>
      </c>
      <c r="D215" s="56">
        <v>3</v>
      </c>
      <c r="E215" s="43" t="str">
        <f t="shared" si="5"/>
        <v>Enrolled PT | Transfers/Prior Credit | Other</v>
      </c>
      <c r="F215" s="43" t="s">
        <v>2</v>
      </c>
      <c r="G215" s="43" t="s">
        <v>9</v>
      </c>
      <c r="H215" s="43" t="s">
        <v>12</v>
      </c>
      <c r="I215" s="56" t="s">
        <v>31</v>
      </c>
      <c r="J215" s="53">
        <f>DataEntry!I55</f>
        <v>0</v>
      </c>
    </row>
    <row r="216" spans="1:10" x14ac:dyDescent="0.45">
      <c r="A216" s="49">
        <v>2</v>
      </c>
      <c r="B216" s="49">
        <v>3</v>
      </c>
      <c r="C216" s="57">
        <v>5</v>
      </c>
      <c r="D216" s="49">
        <v>3</v>
      </c>
      <c r="E216" s="49" t="str">
        <f t="shared" si="5"/>
        <v>Enrolled PT | Transfers/Prior Credit | Unknown Gender</v>
      </c>
      <c r="F216" s="49" t="s">
        <v>2</v>
      </c>
      <c r="G216" s="49" t="s">
        <v>9</v>
      </c>
      <c r="H216" s="49" t="s">
        <v>12</v>
      </c>
      <c r="I216" s="49" t="s">
        <v>41</v>
      </c>
      <c r="J216" s="54">
        <f>DataEntry!I56</f>
        <v>0</v>
      </c>
    </row>
    <row r="217" spans="1:10" x14ac:dyDescent="0.45">
      <c r="A217" s="43">
        <v>2</v>
      </c>
      <c r="B217" s="43">
        <v>3</v>
      </c>
      <c r="C217" s="56">
        <v>1</v>
      </c>
      <c r="D217" s="43">
        <v>4</v>
      </c>
      <c r="E217" s="43" t="str">
        <f t="shared" si="5"/>
        <v>Enrolled FT, met credits | Transfers/Prior Credit | All Genders</v>
      </c>
      <c r="F217" s="43" t="s">
        <v>3</v>
      </c>
      <c r="G217" s="43" t="s">
        <v>9</v>
      </c>
      <c r="H217" s="43" t="s">
        <v>12</v>
      </c>
      <c r="I217" s="43" t="s">
        <v>33</v>
      </c>
      <c r="J217" s="53">
        <f>DataEntry!O80+DataEntry!Q80</f>
        <v>0</v>
      </c>
    </row>
    <row r="218" spans="1:10" x14ac:dyDescent="0.45">
      <c r="A218" s="43">
        <v>2</v>
      </c>
      <c r="B218" s="43">
        <v>3</v>
      </c>
      <c r="C218" s="56">
        <v>2</v>
      </c>
      <c r="D218" s="43">
        <v>4</v>
      </c>
      <c r="E218" s="43" t="str">
        <f t="shared" si="5"/>
        <v>Enrolled FT, met credits | Transfers/Prior Credit | Female</v>
      </c>
      <c r="F218" s="43" t="s">
        <v>3</v>
      </c>
      <c r="G218" s="43" t="s">
        <v>9</v>
      </c>
      <c r="H218" s="43" t="s">
        <v>12</v>
      </c>
      <c r="I218" s="43" t="s">
        <v>21</v>
      </c>
      <c r="J218" s="53">
        <f>DataEntry!O94+DataEntry!Q94</f>
        <v>0</v>
      </c>
    </row>
    <row r="219" spans="1:10" x14ac:dyDescent="0.45">
      <c r="A219" s="43">
        <v>2</v>
      </c>
      <c r="B219" s="43">
        <v>3</v>
      </c>
      <c r="C219" s="56">
        <v>3</v>
      </c>
      <c r="D219" s="43">
        <v>4</v>
      </c>
      <c r="E219" s="43" t="str">
        <f t="shared" si="5"/>
        <v>Enrolled FT, met credits | Transfers/Prior Credit | Male</v>
      </c>
      <c r="F219" s="43" t="s">
        <v>3</v>
      </c>
      <c r="G219" s="43" t="s">
        <v>9</v>
      </c>
      <c r="H219" s="43" t="s">
        <v>12</v>
      </c>
      <c r="I219" s="43" t="s">
        <v>22</v>
      </c>
      <c r="J219" s="53">
        <f>DataEntry!O95+DataEntry!Q95</f>
        <v>0</v>
      </c>
    </row>
    <row r="220" spans="1:10" x14ac:dyDescent="0.45">
      <c r="A220" s="56">
        <v>2</v>
      </c>
      <c r="B220" s="56">
        <v>3</v>
      </c>
      <c r="C220" s="56">
        <v>4</v>
      </c>
      <c r="D220" s="56">
        <v>4</v>
      </c>
      <c r="E220" s="43" t="str">
        <f t="shared" ref="E220" si="18">CONCATENATE(F220, " | ", G220, " | ", I220)</f>
        <v>Enrolled FT, met credits | Transfers/Prior Credit | Other</v>
      </c>
      <c r="F220" s="43" t="s">
        <v>3</v>
      </c>
      <c r="G220" s="43" t="s">
        <v>9</v>
      </c>
      <c r="H220" s="43" t="s">
        <v>12</v>
      </c>
      <c r="I220" s="43" t="s">
        <v>31</v>
      </c>
      <c r="J220" s="53">
        <f>DataEntry!O96+DataEntry!Q96</f>
        <v>0</v>
      </c>
    </row>
    <row r="221" spans="1:10" x14ac:dyDescent="0.45">
      <c r="A221" s="49">
        <v>2</v>
      </c>
      <c r="B221" s="49">
        <v>3</v>
      </c>
      <c r="C221" s="57">
        <v>5</v>
      </c>
      <c r="D221" s="49">
        <v>4</v>
      </c>
      <c r="E221" s="49" t="str">
        <f t="shared" si="5"/>
        <v>Enrolled FT, met credits | Transfers/Prior Credit | Unknown Gender</v>
      </c>
      <c r="F221" s="49" t="s">
        <v>3</v>
      </c>
      <c r="G221" s="49" t="s">
        <v>9</v>
      </c>
      <c r="H221" s="49" t="s">
        <v>12</v>
      </c>
      <c r="I221" s="49" t="s">
        <v>41</v>
      </c>
      <c r="J221" s="54">
        <f>DataEntry!O97+DataEntry!Q97</f>
        <v>0</v>
      </c>
    </row>
    <row r="222" spans="1:10" x14ac:dyDescent="0.45">
      <c r="A222" s="43">
        <v>2</v>
      </c>
      <c r="B222" s="43">
        <v>3</v>
      </c>
      <c r="C222" s="56">
        <v>1</v>
      </c>
      <c r="D222" s="43">
        <v>5</v>
      </c>
      <c r="E222" s="43" t="str">
        <f t="shared" si="5"/>
        <v>Enrolled PT, met credits | Transfers/Prior Credit | All Genders</v>
      </c>
      <c r="F222" s="43" t="s">
        <v>5</v>
      </c>
      <c r="G222" s="43" t="s">
        <v>9</v>
      </c>
      <c r="H222" s="43" t="s">
        <v>12</v>
      </c>
      <c r="I222" s="43" t="s">
        <v>33</v>
      </c>
      <c r="J222" s="53">
        <f>DataEntry!U80+DataEntry!W80</f>
        <v>0</v>
      </c>
    </row>
    <row r="223" spans="1:10" x14ac:dyDescent="0.45">
      <c r="A223" s="43">
        <v>2</v>
      </c>
      <c r="B223" s="43">
        <v>3</v>
      </c>
      <c r="C223" s="56">
        <v>2</v>
      </c>
      <c r="D223" s="43">
        <v>5</v>
      </c>
      <c r="E223" s="43" t="str">
        <f t="shared" si="5"/>
        <v>Enrolled PT, met credits | Transfers/Prior Credit | Female</v>
      </c>
      <c r="F223" s="43" t="s">
        <v>5</v>
      </c>
      <c r="G223" s="43" t="s">
        <v>9</v>
      </c>
      <c r="H223" s="43" t="s">
        <v>12</v>
      </c>
      <c r="I223" s="43" t="s">
        <v>21</v>
      </c>
      <c r="J223" s="53">
        <f>DataEntry!U94+DataEntry!W94</f>
        <v>0</v>
      </c>
    </row>
    <row r="224" spans="1:10" x14ac:dyDescent="0.45">
      <c r="A224" s="43">
        <v>2</v>
      </c>
      <c r="B224" s="43">
        <v>3</v>
      </c>
      <c r="C224" s="56">
        <v>3</v>
      </c>
      <c r="D224" s="43">
        <v>5</v>
      </c>
      <c r="E224" s="43" t="str">
        <f t="shared" si="5"/>
        <v>Enrolled PT, met credits | Transfers/Prior Credit | Male</v>
      </c>
      <c r="F224" s="43" t="s">
        <v>5</v>
      </c>
      <c r="G224" s="43" t="s">
        <v>9</v>
      </c>
      <c r="H224" s="43" t="s">
        <v>12</v>
      </c>
      <c r="I224" s="43" t="s">
        <v>22</v>
      </c>
      <c r="J224" s="53">
        <f>DataEntry!U95+DataEntry!W95</f>
        <v>0</v>
      </c>
    </row>
    <row r="225" spans="1:10" x14ac:dyDescent="0.45">
      <c r="A225" s="56">
        <v>2</v>
      </c>
      <c r="B225" s="56">
        <v>3</v>
      </c>
      <c r="C225" s="56">
        <v>4</v>
      </c>
      <c r="D225" s="56">
        <v>5</v>
      </c>
      <c r="E225" s="43" t="str">
        <f t="shared" ref="E225" si="19">CONCATENATE(F225, " | ", G225, " | ", I225)</f>
        <v>Enrolled PT, met credits | Transfers/Prior Credit | Other</v>
      </c>
      <c r="F225" s="43" t="s">
        <v>5</v>
      </c>
      <c r="G225" s="43" t="s">
        <v>9</v>
      </c>
      <c r="H225" s="43" t="s">
        <v>12</v>
      </c>
      <c r="I225" s="43" t="s">
        <v>31</v>
      </c>
      <c r="J225" s="53">
        <f>DataEntry!U96+DataEntry!W96</f>
        <v>0</v>
      </c>
    </row>
    <row r="226" spans="1:10" x14ac:dyDescent="0.45">
      <c r="A226" s="49">
        <v>2</v>
      </c>
      <c r="B226" s="49">
        <v>3</v>
      </c>
      <c r="C226" s="57">
        <v>5</v>
      </c>
      <c r="D226" s="49">
        <v>5</v>
      </c>
      <c r="E226" s="49" t="str">
        <f t="shared" si="5"/>
        <v>Enrolled PT, met credits | Transfers/Prior Credit | Unknown Gender</v>
      </c>
      <c r="F226" s="49" t="s">
        <v>5</v>
      </c>
      <c r="G226" s="49" t="s">
        <v>9</v>
      </c>
      <c r="H226" s="49" t="s">
        <v>12</v>
      </c>
      <c r="I226" s="49" t="s">
        <v>41</v>
      </c>
      <c r="J226" s="53">
        <f>DataEntry!U97+DataEntry!W97</f>
        <v>0</v>
      </c>
    </row>
    <row r="227" spans="1:10" x14ac:dyDescent="0.45">
      <c r="A227" s="58">
        <v>3</v>
      </c>
      <c r="B227" s="58">
        <v>1</v>
      </c>
      <c r="C227" s="58">
        <v>1</v>
      </c>
      <c r="D227" s="58">
        <v>1</v>
      </c>
      <c r="E227" s="47" t="str">
        <f t="shared" si="5"/>
        <v>Admitted | All Entering Cohort | All Ages</v>
      </c>
      <c r="F227" s="47" t="s">
        <v>0</v>
      </c>
      <c r="G227" s="47" t="s">
        <v>46</v>
      </c>
      <c r="H227" s="47" t="s">
        <v>13</v>
      </c>
      <c r="I227" s="47" t="s">
        <v>34</v>
      </c>
      <c r="J227" s="55">
        <f>DataEntry!G9</f>
        <v>0</v>
      </c>
    </row>
    <row r="228" spans="1:10" x14ac:dyDescent="0.45">
      <c r="A228" s="56">
        <v>3</v>
      </c>
      <c r="B228" s="56">
        <v>1</v>
      </c>
      <c r="C228" s="56">
        <v>2</v>
      </c>
      <c r="D228" s="56">
        <v>1</v>
      </c>
      <c r="E228" s="43" t="str">
        <f t="shared" si="5"/>
        <v>Admitted | All Entering Cohort | Under 20 Years</v>
      </c>
      <c r="F228" s="43" t="s">
        <v>0</v>
      </c>
      <c r="G228" s="43" t="s">
        <v>46</v>
      </c>
      <c r="H228" s="43" t="s">
        <v>13</v>
      </c>
      <c r="I228" s="43" t="s">
        <v>100</v>
      </c>
      <c r="J228" s="53">
        <f>DataEntry!G29</f>
        <v>0</v>
      </c>
    </row>
    <row r="229" spans="1:10" x14ac:dyDescent="0.45">
      <c r="A229" s="56">
        <v>3</v>
      </c>
      <c r="B229" s="56">
        <v>1</v>
      </c>
      <c r="C229" s="56">
        <v>3</v>
      </c>
      <c r="D229" s="56">
        <v>1</v>
      </c>
      <c r="E229" s="43" t="str">
        <f t="shared" ref="E229" si="20">CONCATENATE(F229, " | ", G229, " | ", I229)</f>
        <v>Admitted | All Entering Cohort | 20-24 Years</v>
      </c>
      <c r="F229" s="43" t="s">
        <v>0</v>
      </c>
      <c r="G229" s="43" t="s">
        <v>46</v>
      </c>
      <c r="H229" s="43" t="s">
        <v>13</v>
      </c>
      <c r="I229" s="43" t="s">
        <v>101</v>
      </c>
      <c r="J229" s="53">
        <f>DataEntry!G30</f>
        <v>0</v>
      </c>
    </row>
    <row r="230" spans="1:10" x14ac:dyDescent="0.45">
      <c r="A230" s="56">
        <v>3</v>
      </c>
      <c r="B230" s="56">
        <v>1</v>
      </c>
      <c r="C230" s="56">
        <v>4</v>
      </c>
      <c r="D230" s="56">
        <v>1</v>
      </c>
      <c r="E230" s="43" t="str">
        <f t="shared" ref="E230" si="21">CONCATENATE(F230, " | ", G230, " | ", I230)</f>
        <v>Admitted | All Entering Cohort | 25 Years and Older</v>
      </c>
      <c r="F230" s="43" t="s">
        <v>0</v>
      </c>
      <c r="G230" s="43" t="s">
        <v>46</v>
      </c>
      <c r="H230" s="43" t="s">
        <v>13</v>
      </c>
      <c r="I230" s="43" t="s">
        <v>102</v>
      </c>
      <c r="J230" s="53">
        <f>DataEntry!G31</f>
        <v>0</v>
      </c>
    </row>
    <row r="231" spans="1:10" x14ac:dyDescent="0.45">
      <c r="A231" s="57">
        <v>3</v>
      </c>
      <c r="B231" s="57">
        <v>1</v>
      </c>
      <c r="C231" s="57">
        <v>5</v>
      </c>
      <c r="D231" s="57">
        <v>1</v>
      </c>
      <c r="E231" s="49" t="str">
        <f t="shared" ref="E231:E301" si="22">CONCATENATE(F231, " | ", G231, " | ", I231)</f>
        <v>Admitted | All Entering Cohort | Unknown Age</v>
      </c>
      <c r="F231" s="49" t="s">
        <v>0</v>
      </c>
      <c r="G231" s="49" t="s">
        <v>46</v>
      </c>
      <c r="H231" s="49" t="s">
        <v>13</v>
      </c>
      <c r="I231" s="49" t="s">
        <v>40</v>
      </c>
      <c r="J231" s="54">
        <f>DataEntry!G32</f>
        <v>0</v>
      </c>
    </row>
    <row r="232" spans="1:10" x14ac:dyDescent="0.45">
      <c r="A232" s="56">
        <v>3</v>
      </c>
      <c r="B232" s="56">
        <v>1</v>
      </c>
      <c r="C232" s="43">
        <v>1</v>
      </c>
      <c r="D232" s="56">
        <v>2</v>
      </c>
      <c r="E232" s="43" t="str">
        <f t="shared" si="22"/>
        <v>Enrolled FT | All Entering Cohort | All Ages</v>
      </c>
      <c r="F232" s="43" t="s">
        <v>1</v>
      </c>
      <c r="G232" s="43" t="s">
        <v>46</v>
      </c>
      <c r="H232" s="43" t="s">
        <v>13</v>
      </c>
      <c r="I232" s="47" t="s">
        <v>34</v>
      </c>
      <c r="J232" s="53">
        <f>DataEntry!K39</f>
        <v>0</v>
      </c>
    </row>
    <row r="233" spans="1:10" x14ac:dyDescent="0.45">
      <c r="A233" s="56">
        <v>3</v>
      </c>
      <c r="B233" s="56">
        <v>1</v>
      </c>
      <c r="C233" s="43">
        <v>2</v>
      </c>
      <c r="D233" s="56">
        <v>2</v>
      </c>
      <c r="E233" s="43" t="str">
        <f t="shared" si="22"/>
        <v>Enrolled FT | All Entering Cohort | Under 20 Years</v>
      </c>
      <c r="F233" s="43" t="s">
        <v>1</v>
      </c>
      <c r="G233" s="43" t="s">
        <v>46</v>
      </c>
      <c r="H233" s="43" t="s">
        <v>13</v>
      </c>
      <c r="I233" s="43" t="s">
        <v>100</v>
      </c>
      <c r="J233" s="53">
        <f>DataEntry!K59</f>
        <v>0</v>
      </c>
    </row>
    <row r="234" spans="1:10" x14ac:dyDescent="0.45">
      <c r="A234" s="56">
        <v>3</v>
      </c>
      <c r="B234" s="56">
        <v>1</v>
      </c>
      <c r="C234" s="43">
        <v>3</v>
      </c>
      <c r="D234" s="56">
        <v>2</v>
      </c>
      <c r="E234" s="43" t="str">
        <f t="shared" si="22"/>
        <v>Enrolled FT | All Entering Cohort | 20-24 Years</v>
      </c>
      <c r="F234" s="43" t="s">
        <v>1</v>
      </c>
      <c r="G234" s="43" t="s">
        <v>46</v>
      </c>
      <c r="H234" s="43" t="s">
        <v>13</v>
      </c>
      <c r="I234" s="43" t="s">
        <v>101</v>
      </c>
      <c r="J234" s="53">
        <f>DataEntry!K60</f>
        <v>0</v>
      </c>
    </row>
    <row r="235" spans="1:10" x14ac:dyDescent="0.45">
      <c r="A235" s="56">
        <v>3</v>
      </c>
      <c r="B235" s="56">
        <v>1</v>
      </c>
      <c r="C235" s="43">
        <v>4</v>
      </c>
      <c r="D235" s="56">
        <v>2</v>
      </c>
      <c r="E235" s="43" t="str">
        <f t="shared" ref="E235" si="23">CONCATENATE(F235, " | ", G235, " | ", I235)</f>
        <v>Enrolled FT | All Entering Cohort | 25 Years and Older</v>
      </c>
      <c r="F235" s="43" t="s">
        <v>1</v>
      </c>
      <c r="G235" s="43" t="s">
        <v>46</v>
      </c>
      <c r="H235" s="43" t="s">
        <v>13</v>
      </c>
      <c r="I235" s="43" t="s">
        <v>102</v>
      </c>
      <c r="J235" s="53">
        <f>DataEntry!K61</f>
        <v>0</v>
      </c>
    </row>
    <row r="236" spans="1:10" x14ac:dyDescent="0.45">
      <c r="A236" s="57">
        <v>3</v>
      </c>
      <c r="B236" s="57">
        <v>1</v>
      </c>
      <c r="C236" s="49">
        <v>5</v>
      </c>
      <c r="D236" s="57">
        <v>2</v>
      </c>
      <c r="E236" s="49" t="str">
        <f t="shared" si="22"/>
        <v>Enrolled FT | All Entering Cohort | Unknown Age</v>
      </c>
      <c r="F236" s="49" t="s">
        <v>1</v>
      </c>
      <c r="G236" s="49" t="s">
        <v>46</v>
      </c>
      <c r="H236" s="49" t="s">
        <v>13</v>
      </c>
      <c r="I236" s="49" t="s">
        <v>40</v>
      </c>
      <c r="J236" s="54">
        <f>DataEntry!K62</f>
        <v>0</v>
      </c>
    </row>
    <row r="237" spans="1:10" x14ac:dyDescent="0.45">
      <c r="A237" s="56">
        <v>3</v>
      </c>
      <c r="B237" s="56">
        <v>1</v>
      </c>
      <c r="C237" s="43">
        <v>1</v>
      </c>
      <c r="D237" s="56">
        <v>3</v>
      </c>
      <c r="E237" s="43" t="str">
        <f t="shared" si="22"/>
        <v>Enrolled PT | All Entering Cohort | All Ages</v>
      </c>
      <c r="F237" s="43" t="s">
        <v>2</v>
      </c>
      <c r="G237" s="43" t="s">
        <v>46</v>
      </c>
      <c r="H237" s="43" t="s">
        <v>13</v>
      </c>
      <c r="I237" s="47" t="s">
        <v>34</v>
      </c>
      <c r="J237" s="53">
        <f>DataEntry!M39</f>
        <v>0</v>
      </c>
    </row>
    <row r="238" spans="1:10" x14ac:dyDescent="0.45">
      <c r="A238" s="56">
        <v>3</v>
      </c>
      <c r="B238" s="56">
        <v>1</v>
      </c>
      <c r="C238" s="43">
        <v>2</v>
      </c>
      <c r="D238" s="56">
        <v>3</v>
      </c>
      <c r="E238" s="43" t="str">
        <f t="shared" si="22"/>
        <v>Enrolled PT | All Entering Cohort | Under 20 Years</v>
      </c>
      <c r="F238" s="43" t="s">
        <v>2</v>
      </c>
      <c r="G238" s="43" t="s">
        <v>46</v>
      </c>
      <c r="H238" s="43" t="s">
        <v>13</v>
      </c>
      <c r="I238" s="43" t="s">
        <v>100</v>
      </c>
      <c r="J238" s="53">
        <f>DataEntry!M59</f>
        <v>0</v>
      </c>
    </row>
    <row r="239" spans="1:10" x14ac:dyDescent="0.45">
      <c r="A239" s="56">
        <v>3</v>
      </c>
      <c r="B239" s="56">
        <v>1</v>
      </c>
      <c r="C239" s="43">
        <v>3</v>
      </c>
      <c r="D239" s="56">
        <v>3</v>
      </c>
      <c r="E239" s="43" t="str">
        <f t="shared" si="22"/>
        <v>Enrolled PT | All Entering Cohort | 20-24 Years</v>
      </c>
      <c r="F239" s="43" t="s">
        <v>2</v>
      </c>
      <c r="G239" s="43" t="s">
        <v>46</v>
      </c>
      <c r="H239" s="43" t="s">
        <v>13</v>
      </c>
      <c r="I239" s="43" t="s">
        <v>101</v>
      </c>
      <c r="J239" s="53">
        <f>DataEntry!M60</f>
        <v>0</v>
      </c>
    </row>
    <row r="240" spans="1:10" x14ac:dyDescent="0.45">
      <c r="A240" s="56">
        <v>3</v>
      </c>
      <c r="B240" s="56">
        <v>1</v>
      </c>
      <c r="C240" s="43">
        <v>4</v>
      </c>
      <c r="D240" s="56">
        <v>3</v>
      </c>
      <c r="E240" s="43" t="str">
        <f t="shared" ref="E240" si="24">CONCATENATE(F240, " | ", G240, " | ", I240)</f>
        <v>Enrolled PT | All Entering Cohort | 25 Years and Older</v>
      </c>
      <c r="F240" s="43" t="s">
        <v>2</v>
      </c>
      <c r="G240" s="43" t="s">
        <v>46</v>
      </c>
      <c r="H240" s="43" t="s">
        <v>13</v>
      </c>
      <c r="I240" s="43" t="s">
        <v>102</v>
      </c>
      <c r="J240" s="53">
        <f>DataEntry!M61</f>
        <v>0</v>
      </c>
    </row>
    <row r="241" spans="1:10" x14ac:dyDescent="0.45">
      <c r="A241" s="57">
        <v>3</v>
      </c>
      <c r="B241" s="57">
        <v>1</v>
      </c>
      <c r="C241" s="49">
        <v>5</v>
      </c>
      <c r="D241" s="57">
        <v>3</v>
      </c>
      <c r="E241" s="49" t="str">
        <f t="shared" si="22"/>
        <v>Enrolled PT | All Entering Cohort | Unknown Age</v>
      </c>
      <c r="F241" s="49" t="s">
        <v>2</v>
      </c>
      <c r="G241" s="49" t="s">
        <v>46</v>
      </c>
      <c r="H241" s="49" t="s">
        <v>13</v>
      </c>
      <c r="I241" s="49" t="s">
        <v>40</v>
      </c>
      <c r="J241" s="54">
        <f>DataEntry!M62</f>
        <v>0</v>
      </c>
    </row>
    <row r="242" spans="1:10" x14ac:dyDescent="0.45">
      <c r="A242" s="56">
        <v>3</v>
      </c>
      <c r="B242" s="56">
        <v>1</v>
      </c>
      <c r="C242" s="43">
        <v>1</v>
      </c>
      <c r="D242" s="56">
        <v>4</v>
      </c>
      <c r="E242" s="43" t="str">
        <f t="shared" si="22"/>
        <v>Enrolled FT, met credits | All Entering Cohort | All Ages</v>
      </c>
      <c r="F242" s="43" t="s">
        <v>3</v>
      </c>
      <c r="G242" s="43" t="s">
        <v>46</v>
      </c>
      <c r="H242" s="43" t="s">
        <v>13</v>
      </c>
      <c r="I242" s="47" t="s">
        <v>34</v>
      </c>
      <c r="J242" s="53">
        <f>DataEntry!C80+DataEntry!E80+DataEntry!O80+DataEntry!Q80</f>
        <v>0</v>
      </c>
    </row>
    <row r="243" spans="1:10" x14ac:dyDescent="0.45">
      <c r="A243" s="56">
        <v>3</v>
      </c>
      <c r="B243" s="56">
        <v>1</v>
      </c>
      <c r="C243" s="43">
        <v>2</v>
      </c>
      <c r="D243" s="56">
        <v>4</v>
      </c>
      <c r="E243" s="43" t="str">
        <f t="shared" si="22"/>
        <v>Enrolled FT, met credits | All Entering Cohort | Under 20 Years</v>
      </c>
      <c r="F243" s="43" t="s">
        <v>3</v>
      </c>
      <c r="G243" s="43" t="s">
        <v>46</v>
      </c>
      <c r="H243" s="43" t="s">
        <v>13</v>
      </c>
      <c r="I243" s="43" t="s">
        <v>100</v>
      </c>
      <c r="J243" s="53">
        <f>DataEntry!C100+DataEntry!E100+DataEntry!O100+DataEntry!Q100</f>
        <v>0</v>
      </c>
    </row>
    <row r="244" spans="1:10" x14ac:dyDescent="0.45">
      <c r="A244" s="56">
        <v>3</v>
      </c>
      <c r="B244" s="56">
        <v>1</v>
      </c>
      <c r="C244" s="43">
        <v>3</v>
      </c>
      <c r="D244" s="56">
        <v>4</v>
      </c>
      <c r="E244" s="43" t="str">
        <f t="shared" si="22"/>
        <v>Enrolled FT, met credits | All Entering Cohort | 20-24 Years</v>
      </c>
      <c r="F244" s="43" t="s">
        <v>3</v>
      </c>
      <c r="G244" s="43" t="s">
        <v>46</v>
      </c>
      <c r="H244" s="43" t="s">
        <v>13</v>
      </c>
      <c r="I244" s="43" t="s">
        <v>101</v>
      </c>
      <c r="J244" s="53">
        <f>DataEntry!C101+DataEntry!E101+DataEntry!O101+DataEntry!Q101</f>
        <v>0</v>
      </c>
    </row>
    <row r="245" spans="1:10" x14ac:dyDescent="0.45">
      <c r="A245" s="56">
        <v>3</v>
      </c>
      <c r="B245" s="56">
        <v>1</v>
      </c>
      <c r="C245" s="43">
        <v>4</v>
      </c>
      <c r="D245" s="56">
        <v>4</v>
      </c>
      <c r="E245" s="43" t="str">
        <f t="shared" ref="E245" si="25">CONCATENATE(F245, " | ", G245, " | ", I245)</f>
        <v>Enrolled FT, met credits | All Entering Cohort | 25 Years and Older</v>
      </c>
      <c r="F245" s="43" t="s">
        <v>3</v>
      </c>
      <c r="G245" s="43" t="s">
        <v>46</v>
      </c>
      <c r="H245" s="43" t="s">
        <v>13</v>
      </c>
      <c r="I245" s="43" t="s">
        <v>102</v>
      </c>
      <c r="J245" s="53">
        <f>DataEntry!C102+DataEntry!E102+DataEntry!O102+DataEntry!Q102</f>
        <v>0</v>
      </c>
    </row>
    <row r="246" spans="1:10" x14ac:dyDescent="0.45">
      <c r="A246" s="57">
        <v>3</v>
      </c>
      <c r="B246" s="57">
        <v>1</v>
      </c>
      <c r="C246" s="49">
        <v>5</v>
      </c>
      <c r="D246" s="57">
        <v>4</v>
      </c>
      <c r="E246" s="49" t="str">
        <f t="shared" si="22"/>
        <v>Enrolled FT, met credits | All Entering Cohort | Unknown Age</v>
      </c>
      <c r="F246" s="49" t="s">
        <v>3</v>
      </c>
      <c r="G246" s="49" t="s">
        <v>46</v>
      </c>
      <c r="H246" s="49" t="s">
        <v>13</v>
      </c>
      <c r="I246" s="49" t="s">
        <v>40</v>
      </c>
      <c r="J246" s="54">
        <f>DataEntry!C103+DataEntry!E103+DataEntry!O103+DataEntry!Q103</f>
        <v>0</v>
      </c>
    </row>
    <row r="247" spans="1:10" x14ac:dyDescent="0.45">
      <c r="A247" s="56">
        <v>3</v>
      </c>
      <c r="B247" s="56">
        <v>1</v>
      </c>
      <c r="C247" s="43">
        <v>1</v>
      </c>
      <c r="D247" s="56">
        <v>5</v>
      </c>
      <c r="E247" s="43" t="str">
        <f t="shared" si="22"/>
        <v>Enrolled PT, met credits | All Entering Cohort | All Ages</v>
      </c>
      <c r="F247" s="43" t="s">
        <v>5</v>
      </c>
      <c r="G247" s="43" t="s">
        <v>46</v>
      </c>
      <c r="H247" s="43" t="s">
        <v>13</v>
      </c>
      <c r="I247" s="47" t="s">
        <v>34</v>
      </c>
      <c r="J247" s="53">
        <f>DataEntry!I80+DataEntry!K80+DataEntry!U80+DataEntry!W80</f>
        <v>0</v>
      </c>
    </row>
    <row r="248" spans="1:10" x14ac:dyDescent="0.45">
      <c r="A248" s="56">
        <v>3</v>
      </c>
      <c r="B248" s="56">
        <v>1</v>
      </c>
      <c r="C248" s="43">
        <v>2</v>
      </c>
      <c r="D248" s="56">
        <v>5</v>
      </c>
      <c r="E248" s="43" t="str">
        <f t="shared" si="22"/>
        <v>Enrolled PT, met credits | All Entering Cohort | Under 20 Years</v>
      </c>
      <c r="F248" s="43" t="s">
        <v>5</v>
      </c>
      <c r="G248" s="43" t="s">
        <v>46</v>
      </c>
      <c r="H248" s="43" t="s">
        <v>13</v>
      </c>
      <c r="I248" s="43" t="s">
        <v>100</v>
      </c>
      <c r="J248" s="53">
        <f>DataEntry!I100+DataEntry!K100+DataEntry!U100+DataEntry!W100</f>
        <v>0</v>
      </c>
    </row>
    <row r="249" spans="1:10" x14ac:dyDescent="0.45">
      <c r="A249" s="56">
        <v>3</v>
      </c>
      <c r="B249" s="56">
        <v>1</v>
      </c>
      <c r="C249" s="43">
        <v>3</v>
      </c>
      <c r="D249" s="56">
        <v>5</v>
      </c>
      <c r="E249" s="43" t="str">
        <f t="shared" si="22"/>
        <v>Enrolled PT, met credits | All Entering Cohort | 20-24 Years</v>
      </c>
      <c r="F249" s="43" t="s">
        <v>5</v>
      </c>
      <c r="G249" s="43" t="s">
        <v>46</v>
      </c>
      <c r="H249" s="43" t="s">
        <v>13</v>
      </c>
      <c r="I249" s="43" t="s">
        <v>101</v>
      </c>
      <c r="J249" s="53">
        <f>DataEntry!I101+DataEntry!K101+DataEntry!U101+DataEntry!W101</f>
        <v>0</v>
      </c>
    </row>
    <row r="250" spans="1:10" x14ac:dyDescent="0.45">
      <c r="A250" s="56">
        <v>3</v>
      </c>
      <c r="B250" s="56">
        <v>1</v>
      </c>
      <c r="C250" s="43">
        <v>4</v>
      </c>
      <c r="D250" s="56">
        <v>5</v>
      </c>
      <c r="E250" s="43" t="str">
        <f t="shared" ref="E250" si="26">CONCATENATE(F250, " | ", G250, " | ", I250)</f>
        <v>Enrolled PT, met credits | All Entering Cohort | 25 Years and Older</v>
      </c>
      <c r="F250" s="43" t="s">
        <v>5</v>
      </c>
      <c r="G250" s="43" t="s">
        <v>46</v>
      </c>
      <c r="H250" s="43" t="s">
        <v>13</v>
      </c>
      <c r="I250" s="43" t="s">
        <v>102</v>
      </c>
      <c r="J250" s="53">
        <f>DataEntry!I102+DataEntry!K102+DataEntry!U102+DataEntry!W102</f>
        <v>0</v>
      </c>
    </row>
    <row r="251" spans="1:10" x14ac:dyDescent="0.45">
      <c r="A251" s="57">
        <v>3</v>
      </c>
      <c r="B251" s="57">
        <v>1</v>
      </c>
      <c r="C251" s="49">
        <v>5</v>
      </c>
      <c r="D251" s="57">
        <v>5</v>
      </c>
      <c r="E251" s="49" t="str">
        <f t="shared" si="22"/>
        <v>Enrolled PT, met credits | All Entering Cohort | Unknown Age</v>
      </c>
      <c r="F251" s="49" t="s">
        <v>5</v>
      </c>
      <c r="G251" s="49" t="s">
        <v>46</v>
      </c>
      <c r="H251" s="49" t="s">
        <v>13</v>
      </c>
      <c r="I251" s="49" t="s">
        <v>40</v>
      </c>
      <c r="J251" s="54">
        <f>DataEntry!I103+DataEntry!K103+DataEntry!U103+DataEntry!W103</f>
        <v>0</v>
      </c>
    </row>
    <row r="252" spans="1:10" x14ac:dyDescent="0.45">
      <c r="A252" s="56">
        <v>3</v>
      </c>
      <c r="B252" s="43">
        <v>2</v>
      </c>
      <c r="C252" s="43">
        <v>1</v>
      </c>
      <c r="D252" s="43">
        <v>1</v>
      </c>
      <c r="E252" s="43" t="str">
        <f t="shared" si="22"/>
        <v>Admitted | First-Time Freshmen (FTIC) | All Ages</v>
      </c>
      <c r="F252" s="43" t="s">
        <v>0</v>
      </c>
      <c r="G252" s="43" t="s">
        <v>43</v>
      </c>
      <c r="H252" s="43" t="s">
        <v>13</v>
      </c>
      <c r="I252" s="47" t="s">
        <v>34</v>
      </c>
      <c r="J252" s="53">
        <f>DataEntry!C9</f>
        <v>0</v>
      </c>
    </row>
    <row r="253" spans="1:10" x14ac:dyDescent="0.45">
      <c r="A253" s="56">
        <v>3</v>
      </c>
      <c r="B253" s="43">
        <v>2</v>
      </c>
      <c r="C253" s="43">
        <v>2</v>
      </c>
      <c r="D253" s="43">
        <v>1</v>
      </c>
      <c r="E253" s="43" t="str">
        <f t="shared" si="22"/>
        <v>Admitted | First-Time Freshmen (FTIC) | Under 20 Years</v>
      </c>
      <c r="F253" s="43" t="s">
        <v>0</v>
      </c>
      <c r="G253" s="43" t="s">
        <v>43</v>
      </c>
      <c r="H253" s="43" t="s">
        <v>13</v>
      </c>
      <c r="I253" s="43" t="s">
        <v>100</v>
      </c>
      <c r="J253" s="53">
        <f>DataEntry!C29</f>
        <v>0</v>
      </c>
    </row>
    <row r="254" spans="1:10" x14ac:dyDescent="0.45">
      <c r="A254" s="56">
        <v>3</v>
      </c>
      <c r="B254" s="56">
        <v>2</v>
      </c>
      <c r="C254" s="43">
        <v>3</v>
      </c>
      <c r="D254" s="56">
        <v>1</v>
      </c>
      <c r="E254" s="43" t="str">
        <f t="shared" si="22"/>
        <v>Admitted | First-Time Freshmen (FTIC) | 20-24 Years</v>
      </c>
      <c r="F254" s="43" t="s">
        <v>0</v>
      </c>
      <c r="G254" s="43" t="s">
        <v>43</v>
      </c>
      <c r="H254" s="43" t="s">
        <v>13</v>
      </c>
      <c r="I254" s="43" t="s">
        <v>101</v>
      </c>
      <c r="J254" s="53">
        <f>DataEntry!C30</f>
        <v>0</v>
      </c>
    </row>
    <row r="255" spans="1:10" x14ac:dyDescent="0.45">
      <c r="A255" s="56">
        <v>3</v>
      </c>
      <c r="B255" s="56">
        <v>2</v>
      </c>
      <c r="C255" s="43">
        <v>4</v>
      </c>
      <c r="D255" s="56">
        <v>1</v>
      </c>
      <c r="E255" s="43" t="str">
        <f t="shared" ref="E255" si="27">CONCATENATE(F255, " | ", G255, " | ", I255)</f>
        <v>Admitted | First-Time Freshmen (FTIC) | 25 Years and Older</v>
      </c>
      <c r="F255" s="43" t="s">
        <v>0</v>
      </c>
      <c r="G255" s="43" t="s">
        <v>43</v>
      </c>
      <c r="H255" s="43" t="s">
        <v>13</v>
      </c>
      <c r="I255" s="43" t="s">
        <v>102</v>
      </c>
      <c r="J255" s="53">
        <f>DataEntry!C31</f>
        <v>0</v>
      </c>
    </row>
    <row r="256" spans="1:10" x14ac:dyDescent="0.45">
      <c r="A256" s="57">
        <v>3</v>
      </c>
      <c r="B256" s="49">
        <v>2</v>
      </c>
      <c r="C256" s="49">
        <v>5</v>
      </c>
      <c r="D256" s="49">
        <v>1</v>
      </c>
      <c r="E256" s="49" t="str">
        <f t="shared" si="22"/>
        <v>Admitted | First-Time Freshmen (FTIC) | Unknown Age</v>
      </c>
      <c r="F256" s="49" t="s">
        <v>0</v>
      </c>
      <c r="G256" s="49" t="s">
        <v>43</v>
      </c>
      <c r="H256" s="49" t="s">
        <v>13</v>
      </c>
      <c r="I256" s="49" t="s">
        <v>40</v>
      </c>
      <c r="J256" s="54">
        <f>DataEntry!C32</f>
        <v>0</v>
      </c>
    </row>
    <row r="257" spans="1:10" x14ac:dyDescent="0.45">
      <c r="A257" s="56">
        <v>3</v>
      </c>
      <c r="B257" s="43">
        <v>2</v>
      </c>
      <c r="C257" s="43">
        <v>1</v>
      </c>
      <c r="D257" s="43">
        <v>2</v>
      </c>
      <c r="E257" s="43" t="str">
        <f t="shared" si="22"/>
        <v>Enrolled FT | First-Time Freshmen (FTIC) | All Ages</v>
      </c>
      <c r="F257" s="43" t="s">
        <v>1</v>
      </c>
      <c r="G257" s="43" t="s">
        <v>43</v>
      </c>
      <c r="H257" s="43" t="s">
        <v>13</v>
      </c>
      <c r="I257" s="47" t="s">
        <v>34</v>
      </c>
      <c r="J257" s="53">
        <f>DataEntry!C39</f>
        <v>0</v>
      </c>
    </row>
    <row r="258" spans="1:10" x14ac:dyDescent="0.45">
      <c r="A258" s="56">
        <v>3</v>
      </c>
      <c r="B258" s="43">
        <v>2</v>
      </c>
      <c r="C258" s="43">
        <v>2</v>
      </c>
      <c r="D258" s="43">
        <v>2</v>
      </c>
      <c r="E258" s="43" t="str">
        <f t="shared" si="22"/>
        <v>Enrolled FT | First-Time Freshmen (FTIC) | Under 20 Years</v>
      </c>
      <c r="F258" s="43" t="s">
        <v>1</v>
      </c>
      <c r="G258" s="43" t="s">
        <v>43</v>
      </c>
      <c r="H258" s="43" t="s">
        <v>13</v>
      </c>
      <c r="I258" s="43" t="s">
        <v>100</v>
      </c>
      <c r="J258" s="53">
        <f>DataEntry!C59</f>
        <v>0</v>
      </c>
    </row>
    <row r="259" spans="1:10" x14ac:dyDescent="0.45">
      <c r="A259" s="56">
        <v>3</v>
      </c>
      <c r="B259" s="56">
        <v>2</v>
      </c>
      <c r="C259" s="43">
        <v>3</v>
      </c>
      <c r="D259" s="56">
        <v>2</v>
      </c>
      <c r="E259" s="43" t="str">
        <f t="shared" si="22"/>
        <v>Enrolled FT | First-Time Freshmen (FTIC) | 20-24 Years</v>
      </c>
      <c r="F259" s="43" t="s">
        <v>1</v>
      </c>
      <c r="G259" s="43" t="s">
        <v>43</v>
      </c>
      <c r="H259" s="43" t="s">
        <v>13</v>
      </c>
      <c r="I259" s="43" t="s">
        <v>101</v>
      </c>
      <c r="J259" s="53">
        <f>DataEntry!C60</f>
        <v>0</v>
      </c>
    </row>
    <row r="260" spans="1:10" x14ac:dyDescent="0.45">
      <c r="A260" s="56">
        <v>3</v>
      </c>
      <c r="B260" s="56">
        <v>2</v>
      </c>
      <c r="C260" s="43">
        <v>4</v>
      </c>
      <c r="D260" s="56">
        <v>2</v>
      </c>
      <c r="E260" s="43" t="str">
        <f t="shared" ref="E260" si="28">CONCATENATE(F260, " | ", G260, " | ", I260)</f>
        <v>Enrolled FT | First-Time Freshmen (FTIC) | 25 Years and Older</v>
      </c>
      <c r="F260" s="43" t="s">
        <v>1</v>
      </c>
      <c r="G260" s="43" t="s">
        <v>43</v>
      </c>
      <c r="H260" s="43" t="s">
        <v>13</v>
      </c>
      <c r="I260" s="43" t="s">
        <v>102</v>
      </c>
      <c r="J260" s="53">
        <f>DataEntry!C61</f>
        <v>0</v>
      </c>
    </row>
    <row r="261" spans="1:10" x14ac:dyDescent="0.45">
      <c r="A261" s="57">
        <v>3</v>
      </c>
      <c r="B261" s="49">
        <v>2</v>
      </c>
      <c r="C261" s="49">
        <v>5</v>
      </c>
      <c r="D261" s="49">
        <v>2</v>
      </c>
      <c r="E261" s="49" t="str">
        <f t="shared" si="22"/>
        <v>Enrolled FT | First-Time Freshmen (FTIC) | Unknown Age</v>
      </c>
      <c r="F261" s="49" t="s">
        <v>1</v>
      </c>
      <c r="G261" s="49" t="s">
        <v>43</v>
      </c>
      <c r="H261" s="49" t="s">
        <v>13</v>
      </c>
      <c r="I261" s="49" t="s">
        <v>40</v>
      </c>
      <c r="J261" s="54">
        <f>DataEntry!C62</f>
        <v>0</v>
      </c>
    </row>
    <row r="262" spans="1:10" x14ac:dyDescent="0.45">
      <c r="A262" s="56">
        <v>3</v>
      </c>
      <c r="B262" s="4">
        <v>2</v>
      </c>
      <c r="C262" s="43">
        <v>1</v>
      </c>
      <c r="D262" s="4">
        <v>3</v>
      </c>
      <c r="E262" s="4" t="str">
        <f t="shared" si="22"/>
        <v>Enrolled PT | First-Time Freshmen (FTIC) | All Ages</v>
      </c>
      <c r="F262" s="4" t="s">
        <v>2</v>
      </c>
      <c r="G262" s="43" t="s">
        <v>43</v>
      </c>
      <c r="H262" s="4" t="s">
        <v>13</v>
      </c>
      <c r="I262" s="47" t="s">
        <v>34</v>
      </c>
      <c r="J262" s="59">
        <f>DataEntry!E39</f>
        <v>0</v>
      </c>
    </row>
    <row r="263" spans="1:10" x14ac:dyDescent="0.45">
      <c r="A263" s="56">
        <v>3</v>
      </c>
      <c r="B263" s="4">
        <v>2</v>
      </c>
      <c r="C263" s="43">
        <v>2</v>
      </c>
      <c r="D263" s="4">
        <v>3</v>
      </c>
      <c r="E263" s="4" t="str">
        <f t="shared" si="22"/>
        <v>Enrolled PT | First-Time Freshmen (FTIC) | Under 20 Years</v>
      </c>
      <c r="F263" s="4" t="s">
        <v>2</v>
      </c>
      <c r="G263" s="43" t="s">
        <v>43</v>
      </c>
      <c r="H263" s="4" t="s">
        <v>13</v>
      </c>
      <c r="I263" s="43" t="s">
        <v>100</v>
      </c>
      <c r="J263" s="59">
        <f>DataEntry!E59</f>
        <v>0</v>
      </c>
    </row>
    <row r="264" spans="1:10" x14ac:dyDescent="0.45">
      <c r="A264" s="56">
        <v>3</v>
      </c>
      <c r="B264" s="4">
        <v>2</v>
      </c>
      <c r="C264" s="43">
        <v>3</v>
      </c>
      <c r="D264" s="4">
        <v>3</v>
      </c>
      <c r="E264" s="4" t="str">
        <f t="shared" si="22"/>
        <v>Enrolled PT | First-Time Freshmen (FTIC) | 20-24 Years</v>
      </c>
      <c r="F264" s="4" t="s">
        <v>2</v>
      </c>
      <c r="G264" s="43" t="s">
        <v>43</v>
      </c>
      <c r="H264" s="4" t="s">
        <v>13</v>
      </c>
      <c r="I264" s="43" t="s">
        <v>101</v>
      </c>
      <c r="J264" s="59">
        <f>DataEntry!E60</f>
        <v>0</v>
      </c>
    </row>
    <row r="265" spans="1:10" x14ac:dyDescent="0.45">
      <c r="A265" s="56">
        <v>3</v>
      </c>
      <c r="B265" s="4">
        <v>2</v>
      </c>
      <c r="C265" s="43">
        <v>4</v>
      </c>
      <c r="D265" s="4">
        <v>3</v>
      </c>
      <c r="E265" s="4" t="str">
        <f t="shared" ref="E265" si="29">CONCATENATE(F265, " | ", G265, " | ", I265)</f>
        <v>Enrolled PT | First-Time Freshmen (FTIC) | 25 Years and Older</v>
      </c>
      <c r="F265" s="4" t="s">
        <v>2</v>
      </c>
      <c r="G265" s="43" t="s">
        <v>43</v>
      </c>
      <c r="H265" s="4" t="s">
        <v>13</v>
      </c>
      <c r="I265" s="43" t="s">
        <v>102</v>
      </c>
      <c r="J265" s="59">
        <f>DataEntry!E61</f>
        <v>0</v>
      </c>
    </row>
    <row r="266" spans="1:10" x14ac:dyDescent="0.45">
      <c r="A266" s="57">
        <v>3</v>
      </c>
      <c r="B266" s="49">
        <v>2</v>
      </c>
      <c r="C266" s="49">
        <v>5</v>
      </c>
      <c r="D266" s="49">
        <v>3</v>
      </c>
      <c r="E266" s="49" t="str">
        <f t="shared" si="22"/>
        <v>Enrolled PT | First-Time Freshmen (FTIC) | Unknown Age</v>
      </c>
      <c r="F266" s="49" t="s">
        <v>2</v>
      </c>
      <c r="G266" s="49" t="s">
        <v>43</v>
      </c>
      <c r="H266" s="49" t="s">
        <v>13</v>
      </c>
      <c r="I266" s="49" t="s">
        <v>40</v>
      </c>
      <c r="J266" s="54">
        <f>DataEntry!E62</f>
        <v>0</v>
      </c>
    </row>
    <row r="267" spans="1:10" x14ac:dyDescent="0.45">
      <c r="A267" s="56">
        <v>3</v>
      </c>
      <c r="B267" s="43">
        <v>2</v>
      </c>
      <c r="C267" s="43">
        <v>1</v>
      </c>
      <c r="D267" s="43">
        <v>4</v>
      </c>
      <c r="E267" s="43" t="str">
        <f t="shared" si="22"/>
        <v>Enrolled FT, met credits | First-Time Freshmen (FTIC) | All Ages</v>
      </c>
      <c r="F267" s="43" t="s">
        <v>3</v>
      </c>
      <c r="G267" s="43" t="s">
        <v>43</v>
      </c>
      <c r="H267" s="43" t="s">
        <v>13</v>
      </c>
      <c r="I267" s="47" t="s">
        <v>34</v>
      </c>
      <c r="J267" s="53">
        <f>DataEntry!C80+DataEntry!E80</f>
        <v>0</v>
      </c>
    </row>
    <row r="268" spans="1:10" x14ac:dyDescent="0.45">
      <c r="A268" s="56">
        <v>3</v>
      </c>
      <c r="B268" s="43">
        <v>2</v>
      </c>
      <c r="C268" s="43">
        <v>2</v>
      </c>
      <c r="D268" s="43">
        <v>4</v>
      </c>
      <c r="E268" s="43" t="str">
        <f t="shared" si="22"/>
        <v>Enrolled FT, met credits | First-Time Freshmen (FTIC) | Under 20 Years</v>
      </c>
      <c r="F268" s="43" t="s">
        <v>3</v>
      </c>
      <c r="G268" s="43" t="s">
        <v>43</v>
      </c>
      <c r="H268" s="43" t="s">
        <v>13</v>
      </c>
      <c r="I268" s="43" t="s">
        <v>100</v>
      </c>
      <c r="J268" s="53">
        <f>DataEntry!C100+DataEntry!E100</f>
        <v>0</v>
      </c>
    </row>
    <row r="269" spans="1:10" x14ac:dyDescent="0.45">
      <c r="A269" s="56">
        <v>3</v>
      </c>
      <c r="B269" s="56">
        <v>2</v>
      </c>
      <c r="C269" s="43">
        <v>3</v>
      </c>
      <c r="D269" s="56">
        <v>4</v>
      </c>
      <c r="E269" s="43" t="str">
        <f t="shared" si="22"/>
        <v>Enrolled FT, met credits | First-Time Freshmen (FTIC) | 20-24 Years</v>
      </c>
      <c r="F269" s="43" t="s">
        <v>3</v>
      </c>
      <c r="G269" s="43" t="s">
        <v>43</v>
      </c>
      <c r="H269" s="43" t="s">
        <v>13</v>
      </c>
      <c r="I269" s="43" t="s">
        <v>101</v>
      </c>
      <c r="J269" s="53">
        <f>DataEntry!C101+DataEntry!E101</f>
        <v>0</v>
      </c>
    </row>
    <row r="270" spans="1:10" x14ac:dyDescent="0.45">
      <c r="A270" s="56">
        <v>3</v>
      </c>
      <c r="B270" s="56">
        <v>2</v>
      </c>
      <c r="C270" s="43">
        <v>4</v>
      </c>
      <c r="D270" s="56">
        <v>4</v>
      </c>
      <c r="E270" s="43" t="str">
        <f t="shared" ref="E270" si="30">CONCATENATE(F270, " | ", G270, " | ", I270)</f>
        <v>Enrolled FT, met credits | First-Time Freshmen (FTIC) | 25 Years and Older</v>
      </c>
      <c r="F270" s="43" t="s">
        <v>3</v>
      </c>
      <c r="G270" s="43" t="s">
        <v>43</v>
      </c>
      <c r="H270" s="43" t="s">
        <v>13</v>
      </c>
      <c r="I270" s="43" t="s">
        <v>102</v>
      </c>
      <c r="J270" s="53">
        <f>DataEntry!C102+DataEntry!E102</f>
        <v>0</v>
      </c>
    </row>
    <row r="271" spans="1:10" x14ac:dyDescent="0.45">
      <c r="A271" s="57">
        <v>3</v>
      </c>
      <c r="B271" s="49">
        <v>2</v>
      </c>
      <c r="C271" s="49">
        <v>5</v>
      </c>
      <c r="D271" s="49">
        <v>4</v>
      </c>
      <c r="E271" s="49" t="str">
        <f t="shared" si="22"/>
        <v>Enrolled FT, met credits | First-Time Freshmen (FTIC) | Unknown Age</v>
      </c>
      <c r="F271" s="49" t="s">
        <v>3</v>
      </c>
      <c r="G271" s="49" t="s">
        <v>43</v>
      </c>
      <c r="H271" s="49" t="s">
        <v>13</v>
      </c>
      <c r="I271" s="49" t="s">
        <v>40</v>
      </c>
      <c r="J271" s="54">
        <f>DataEntry!C103+DataEntry!E103</f>
        <v>0</v>
      </c>
    </row>
    <row r="272" spans="1:10" x14ac:dyDescent="0.45">
      <c r="A272" s="56">
        <v>3</v>
      </c>
      <c r="B272" s="43">
        <v>2</v>
      </c>
      <c r="C272" s="43">
        <v>1</v>
      </c>
      <c r="D272" s="43">
        <v>5</v>
      </c>
      <c r="E272" s="43" t="str">
        <f t="shared" si="22"/>
        <v>Enrolled PT, met credits | First-Time Freshmen (FTIC) | All Ages</v>
      </c>
      <c r="F272" s="43" t="s">
        <v>5</v>
      </c>
      <c r="G272" s="43" t="s">
        <v>43</v>
      </c>
      <c r="H272" s="43" t="s">
        <v>13</v>
      </c>
      <c r="I272" s="47" t="s">
        <v>34</v>
      </c>
      <c r="J272" s="53">
        <f>DataEntry!I80+DataEntry!K80</f>
        <v>0</v>
      </c>
    </row>
    <row r="273" spans="1:10" x14ac:dyDescent="0.45">
      <c r="A273" s="56">
        <v>3</v>
      </c>
      <c r="B273" s="43">
        <v>2</v>
      </c>
      <c r="C273" s="43">
        <v>2</v>
      </c>
      <c r="D273" s="43">
        <v>5</v>
      </c>
      <c r="E273" s="43" t="str">
        <f t="shared" si="22"/>
        <v>Enrolled PT, met credits | First-Time Freshmen (FTIC) | Under 20 Years</v>
      </c>
      <c r="F273" s="43" t="s">
        <v>5</v>
      </c>
      <c r="G273" s="43" t="s">
        <v>43</v>
      </c>
      <c r="H273" s="43" t="s">
        <v>13</v>
      </c>
      <c r="I273" s="43" t="s">
        <v>100</v>
      </c>
      <c r="J273" s="53">
        <f>DataEntry!I100+DataEntry!K100</f>
        <v>0</v>
      </c>
    </row>
    <row r="274" spans="1:10" x14ac:dyDescent="0.45">
      <c r="A274" s="56">
        <v>3</v>
      </c>
      <c r="B274" s="56">
        <v>2</v>
      </c>
      <c r="C274" s="43">
        <v>3</v>
      </c>
      <c r="D274" s="56">
        <v>5</v>
      </c>
      <c r="E274" s="43" t="str">
        <f t="shared" si="22"/>
        <v>Enrolled PT, met credits | First-Time Freshmen (FTIC) | 20-24 Years</v>
      </c>
      <c r="F274" s="43" t="s">
        <v>5</v>
      </c>
      <c r="G274" s="43" t="s">
        <v>43</v>
      </c>
      <c r="H274" s="43" t="s">
        <v>13</v>
      </c>
      <c r="I274" s="43" t="s">
        <v>101</v>
      </c>
      <c r="J274" s="53">
        <f>DataEntry!I101+DataEntry!K101</f>
        <v>0</v>
      </c>
    </row>
    <row r="275" spans="1:10" x14ac:dyDescent="0.45">
      <c r="A275" s="56">
        <v>3</v>
      </c>
      <c r="B275" s="56">
        <v>2</v>
      </c>
      <c r="C275" s="43">
        <v>4</v>
      </c>
      <c r="D275" s="56">
        <v>5</v>
      </c>
      <c r="E275" s="43" t="str">
        <f t="shared" ref="E275" si="31">CONCATENATE(F275, " | ", G275, " | ", I275)</f>
        <v>Enrolled PT, met credits | First-Time Freshmen (FTIC) | 25 Years and Older</v>
      </c>
      <c r="F275" s="43" t="s">
        <v>5</v>
      </c>
      <c r="G275" s="43" t="s">
        <v>43</v>
      </c>
      <c r="H275" s="43" t="s">
        <v>13</v>
      </c>
      <c r="I275" s="43" t="s">
        <v>102</v>
      </c>
      <c r="J275" s="53">
        <f>DataEntry!I102+DataEntry!K102</f>
        <v>0</v>
      </c>
    </row>
    <row r="276" spans="1:10" x14ac:dyDescent="0.45">
      <c r="A276" s="57">
        <v>3</v>
      </c>
      <c r="B276" s="49">
        <v>2</v>
      </c>
      <c r="C276" s="49">
        <v>5</v>
      </c>
      <c r="D276" s="49">
        <v>5</v>
      </c>
      <c r="E276" s="49" t="str">
        <f t="shared" si="22"/>
        <v>Enrolled PT, met credits | First-Time Freshmen (FTIC) | Unknown Age</v>
      </c>
      <c r="F276" s="49" t="s">
        <v>5</v>
      </c>
      <c r="G276" s="49" t="s">
        <v>43</v>
      </c>
      <c r="H276" s="49" t="s">
        <v>13</v>
      </c>
      <c r="I276" s="49" t="s">
        <v>40</v>
      </c>
      <c r="J276" s="54">
        <f>DataEntry!I103+DataEntry!K103</f>
        <v>0</v>
      </c>
    </row>
    <row r="277" spans="1:10" x14ac:dyDescent="0.45">
      <c r="A277" s="56">
        <v>3</v>
      </c>
      <c r="B277" s="43">
        <v>3</v>
      </c>
      <c r="C277" s="43">
        <v>1</v>
      </c>
      <c r="D277" s="43">
        <v>1</v>
      </c>
      <c r="E277" s="43" t="str">
        <f t="shared" si="22"/>
        <v>Admitted | Transfers/Prior Credit | All Ages</v>
      </c>
      <c r="F277" s="43" t="s">
        <v>0</v>
      </c>
      <c r="G277" s="43" t="s">
        <v>9</v>
      </c>
      <c r="H277" s="43" t="s">
        <v>13</v>
      </c>
      <c r="I277" s="47" t="s">
        <v>34</v>
      </c>
      <c r="J277" s="53">
        <f>DataEntry!E9</f>
        <v>0</v>
      </c>
    </row>
    <row r="278" spans="1:10" x14ac:dyDescent="0.45">
      <c r="A278" s="56">
        <v>3</v>
      </c>
      <c r="B278" s="43">
        <v>3</v>
      </c>
      <c r="C278" s="43">
        <v>2</v>
      </c>
      <c r="D278" s="43">
        <v>1</v>
      </c>
      <c r="E278" s="43" t="str">
        <f t="shared" si="22"/>
        <v>Admitted | Transfers/Prior Credit | Under 20 Years</v>
      </c>
      <c r="F278" s="43" t="s">
        <v>0</v>
      </c>
      <c r="G278" s="43" t="s">
        <v>9</v>
      </c>
      <c r="H278" s="43" t="s">
        <v>13</v>
      </c>
      <c r="I278" s="43" t="s">
        <v>100</v>
      </c>
      <c r="J278" s="53">
        <f>DataEntry!E29</f>
        <v>0</v>
      </c>
    </row>
    <row r="279" spans="1:10" x14ac:dyDescent="0.45">
      <c r="A279" s="56">
        <v>3</v>
      </c>
      <c r="B279" s="56">
        <v>3</v>
      </c>
      <c r="C279" s="43">
        <v>3</v>
      </c>
      <c r="D279" s="56">
        <v>1</v>
      </c>
      <c r="E279" s="43" t="str">
        <f t="shared" si="22"/>
        <v>Admitted | Transfers/Prior Credit | 20-24 Years</v>
      </c>
      <c r="F279" s="43" t="s">
        <v>0</v>
      </c>
      <c r="G279" s="43" t="s">
        <v>9</v>
      </c>
      <c r="H279" s="43" t="s">
        <v>13</v>
      </c>
      <c r="I279" s="43" t="s">
        <v>101</v>
      </c>
      <c r="J279" s="53">
        <f>DataEntry!E30</f>
        <v>0</v>
      </c>
    </row>
    <row r="280" spans="1:10" x14ac:dyDescent="0.45">
      <c r="A280" s="56">
        <v>3</v>
      </c>
      <c r="B280" s="56">
        <v>3</v>
      </c>
      <c r="C280" s="43">
        <v>4</v>
      </c>
      <c r="D280" s="56">
        <v>1</v>
      </c>
      <c r="E280" s="43" t="str">
        <f t="shared" ref="E280" si="32">CONCATENATE(F280, " | ", G280, " | ", I280)</f>
        <v>Admitted | Transfers/Prior Credit | 25 Years and Older</v>
      </c>
      <c r="F280" s="43" t="s">
        <v>0</v>
      </c>
      <c r="G280" s="43" t="s">
        <v>9</v>
      </c>
      <c r="H280" s="43" t="s">
        <v>13</v>
      </c>
      <c r="I280" s="43" t="s">
        <v>102</v>
      </c>
      <c r="J280" s="53">
        <f>DataEntry!E31</f>
        <v>0</v>
      </c>
    </row>
    <row r="281" spans="1:10" x14ac:dyDescent="0.45">
      <c r="A281" s="57">
        <v>3</v>
      </c>
      <c r="B281" s="49">
        <v>3</v>
      </c>
      <c r="C281" s="49">
        <v>5</v>
      </c>
      <c r="D281" s="49">
        <v>1</v>
      </c>
      <c r="E281" s="49" t="str">
        <f t="shared" si="22"/>
        <v>Admitted | Transfers/Prior Credit | Unknown Age</v>
      </c>
      <c r="F281" s="49" t="s">
        <v>0</v>
      </c>
      <c r="G281" s="49" t="s">
        <v>9</v>
      </c>
      <c r="H281" s="49" t="s">
        <v>13</v>
      </c>
      <c r="I281" s="49" t="s">
        <v>40</v>
      </c>
      <c r="J281" s="54">
        <f>DataEntry!E32</f>
        <v>0</v>
      </c>
    </row>
    <row r="282" spans="1:10" x14ac:dyDescent="0.45">
      <c r="A282" s="56">
        <v>3</v>
      </c>
      <c r="B282" s="43">
        <v>3</v>
      </c>
      <c r="C282" s="43">
        <v>1</v>
      </c>
      <c r="D282" s="43">
        <v>2</v>
      </c>
      <c r="E282" s="43" t="str">
        <f t="shared" si="22"/>
        <v>Enrolled FT | Transfers/Prior Credit | All Ages</v>
      </c>
      <c r="F282" s="43" t="s">
        <v>1</v>
      </c>
      <c r="G282" s="43" t="s">
        <v>9</v>
      </c>
      <c r="H282" s="43" t="s">
        <v>13</v>
      </c>
      <c r="I282" s="47" t="s">
        <v>34</v>
      </c>
      <c r="J282" s="53">
        <f>DataEntry!G39</f>
        <v>0</v>
      </c>
    </row>
    <row r="283" spans="1:10" x14ac:dyDescent="0.45">
      <c r="A283" s="56">
        <v>3</v>
      </c>
      <c r="B283" s="43">
        <v>3</v>
      </c>
      <c r="C283" s="43">
        <v>2</v>
      </c>
      <c r="D283" s="43">
        <v>2</v>
      </c>
      <c r="E283" s="43" t="str">
        <f t="shared" si="22"/>
        <v>Enrolled FT | Transfers/Prior Credit | Under 20 Years</v>
      </c>
      <c r="F283" s="43" t="s">
        <v>1</v>
      </c>
      <c r="G283" s="43" t="s">
        <v>9</v>
      </c>
      <c r="H283" s="43" t="s">
        <v>13</v>
      </c>
      <c r="I283" s="43" t="s">
        <v>100</v>
      </c>
      <c r="J283" s="53">
        <f>DataEntry!G59</f>
        <v>0</v>
      </c>
    </row>
    <row r="284" spans="1:10" x14ac:dyDescent="0.45">
      <c r="A284" s="56">
        <v>3</v>
      </c>
      <c r="B284" s="56">
        <v>3</v>
      </c>
      <c r="C284" s="43">
        <v>3</v>
      </c>
      <c r="D284" s="56">
        <v>2</v>
      </c>
      <c r="E284" s="43" t="str">
        <f t="shared" si="22"/>
        <v>Enrolled FT | Transfers/Prior Credit | 20-24 Years</v>
      </c>
      <c r="F284" s="43" t="s">
        <v>1</v>
      </c>
      <c r="G284" s="43" t="s">
        <v>9</v>
      </c>
      <c r="H284" s="43" t="s">
        <v>13</v>
      </c>
      <c r="I284" s="43" t="s">
        <v>101</v>
      </c>
      <c r="J284" s="53">
        <f>DataEntry!G60</f>
        <v>0</v>
      </c>
    </row>
    <row r="285" spans="1:10" x14ac:dyDescent="0.45">
      <c r="A285" s="56">
        <v>3</v>
      </c>
      <c r="B285" s="56">
        <v>3</v>
      </c>
      <c r="C285" s="43">
        <v>4</v>
      </c>
      <c r="D285" s="56">
        <v>2</v>
      </c>
      <c r="E285" s="43" t="str">
        <f t="shared" ref="E285" si="33">CONCATENATE(F285, " | ", G285, " | ", I285)</f>
        <v>Enrolled FT | Transfers/Prior Credit | 25 Years and Older</v>
      </c>
      <c r="F285" s="43" t="s">
        <v>1</v>
      </c>
      <c r="G285" s="43" t="s">
        <v>9</v>
      </c>
      <c r="H285" s="43" t="s">
        <v>13</v>
      </c>
      <c r="I285" s="43" t="s">
        <v>102</v>
      </c>
      <c r="J285" s="53">
        <f>DataEntry!G61</f>
        <v>0</v>
      </c>
    </row>
    <row r="286" spans="1:10" x14ac:dyDescent="0.45">
      <c r="A286" s="57">
        <v>3</v>
      </c>
      <c r="B286" s="49">
        <v>3</v>
      </c>
      <c r="C286" s="49">
        <v>5</v>
      </c>
      <c r="D286" s="49">
        <v>2</v>
      </c>
      <c r="E286" s="49" t="str">
        <f t="shared" si="22"/>
        <v>Enrolled FT | Transfers/Prior Credit | Unknown Age</v>
      </c>
      <c r="F286" s="49" t="s">
        <v>1</v>
      </c>
      <c r="G286" s="49" t="s">
        <v>9</v>
      </c>
      <c r="H286" s="49" t="s">
        <v>13</v>
      </c>
      <c r="I286" s="49" t="s">
        <v>40</v>
      </c>
      <c r="J286" s="54">
        <f>DataEntry!G62</f>
        <v>0</v>
      </c>
    </row>
    <row r="287" spans="1:10" x14ac:dyDescent="0.45">
      <c r="A287" s="56">
        <v>3</v>
      </c>
      <c r="B287" s="43">
        <v>3</v>
      </c>
      <c r="C287" s="43">
        <v>1</v>
      </c>
      <c r="D287" s="43">
        <v>3</v>
      </c>
      <c r="E287" s="43" t="str">
        <f t="shared" si="22"/>
        <v>Enrolled PT | Transfers/Prior Credit | All Ages</v>
      </c>
      <c r="F287" s="43" t="s">
        <v>2</v>
      </c>
      <c r="G287" s="43" t="s">
        <v>9</v>
      </c>
      <c r="H287" s="43" t="s">
        <v>13</v>
      </c>
      <c r="I287" s="47" t="s">
        <v>34</v>
      </c>
      <c r="J287" s="53">
        <f>DataEntry!I39</f>
        <v>0</v>
      </c>
    </row>
    <row r="288" spans="1:10" x14ac:dyDescent="0.45">
      <c r="A288" s="56">
        <v>3</v>
      </c>
      <c r="B288" s="43">
        <v>3</v>
      </c>
      <c r="C288" s="43">
        <v>2</v>
      </c>
      <c r="D288" s="43">
        <v>3</v>
      </c>
      <c r="E288" s="43" t="str">
        <f t="shared" si="22"/>
        <v>Enrolled PT | Transfers/Prior Credit | Under 20 Years</v>
      </c>
      <c r="F288" s="43" t="s">
        <v>2</v>
      </c>
      <c r="G288" s="43" t="s">
        <v>9</v>
      </c>
      <c r="H288" s="43" t="s">
        <v>13</v>
      </c>
      <c r="I288" s="43" t="s">
        <v>100</v>
      </c>
      <c r="J288" s="53">
        <f>DataEntry!I59</f>
        <v>0</v>
      </c>
    </row>
    <row r="289" spans="1:10" x14ac:dyDescent="0.45">
      <c r="A289" s="56">
        <v>3</v>
      </c>
      <c r="B289" s="56">
        <v>3</v>
      </c>
      <c r="C289" s="43">
        <v>3</v>
      </c>
      <c r="D289" s="56">
        <v>3</v>
      </c>
      <c r="E289" s="43" t="str">
        <f t="shared" si="22"/>
        <v>Enrolled PT | Transfers/Prior Credit | 20-24 Years</v>
      </c>
      <c r="F289" s="43" t="s">
        <v>2</v>
      </c>
      <c r="G289" s="43" t="s">
        <v>9</v>
      </c>
      <c r="H289" s="43" t="s">
        <v>13</v>
      </c>
      <c r="I289" s="43" t="s">
        <v>101</v>
      </c>
      <c r="J289" s="53">
        <f>DataEntry!I60</f>
        <v>0</v>
      </c>
    </row>
    <row r="290" spans="1:10" x14ac:dyDescent="0.45">
      <c r="A290" s="56">
        <v>3</v>
      </c>
      <c r="B290" s="56">
        <v>3</v>
      </c>
      <c r="C290" s="43">
        <v>4</v>
      </c>
      <c r="D290" s="56">
        <v>3</v>
      </c>
      <c r="E290" s="43" t="str">
        <f t="shared" ref="E290" si="34">CONCATENATE(F290, " | ", G290, " | ", I290)</f>
        <v>Enrolled PT | Transfers/Prior Credit | 25 Years and Older</v>
      </c>
      <c r="F290" s="43" t="s">
        <v>2</v>
      </c>
      <c r="G290" s="43" t="s">
        <v>9</v>
      </c>
      <c r="H290" s="43" t="s">
        <v>13</v>
      </c>
      <c r="I290" s="43" t="s">
        <v>102</v>
      </c>
      <c r="J290" s="53">
        <f>DataEntry!I61</f>
        <v>0</v>
      </c>
    </row>
    <row r="291" spans="1:10" x14ac:dyDescent="0.45">
      <c r="A291" s="57">
        <v>3</v>
      </c>
      <c r="B291" s="49">
        <v>3</v>
      </c>
      <c r="C291" s="49">
        <v>5</v>
      </c>
      <c r="D291" s="49">
        <v>3</v>
      </c>
      <c r="E291" s="49" t="str">
        <f t="shared" si="22"/>
        <v>Enrolled PT | Transfers/Prior Credit | Unknown Age</v>
      </c>
      <c r="F291" s="49" t="s">
        <v>2</v>
      </c>
      <c r="G291" s="49" t="s">
        <v>9</v>
      </c>
      <c r="H291" s="49" t="s">
        <v>13</v>
      </c>
      <c r="I291" s="49" t="s">
        <v>40</v>
      </c>
      <c r="J291" s="54">
        <f>DataEntry!I62</f>
        <v>0</v>
      </c>
    </row>
    <row r="292" spans="1:10" x14ac:dyDescent="0.45">
      <c r="A292" s="56">
        <v>3</v>
      </c>
      <c r="B292" s="43">
        <v>3</v>
      </c>
      <c r="C292" s="43">
        <v>1</v>
      </c>
      <c r="D292" s="43">
        <v>4</v>
      </c>
      <c r="E292" s="43" t="str">
        <f t="shared" si="22"/>
        <v>Enrolled FT, met credits | Transfers/Prior Credit | All Ages</v>
      </c>
      <c r="F292" s="43" t="s">
        <v>3</v>
      </c>
      <c r="G292" s="43" t="s">
        <v>9</v>
      </c>
      <c r="H292" s="43" t="s">
        <v>13</v>
      </c>
      <c r="I292" s="47" t="s">
        <v>34</v>
      </c>
      <c r="J292" s="53">
        <f>DataEntry!O80+DataEntry!Q80</f>
        <v>0</v>
      </c>
    </row>
    <row r="293" spans="1:10" x14ac:dyDescent="0.45">
      <c r="A293" s="56">
        <v>3</v>
      </c>
      <c r="B293" s="43">
        <v>3</v>
      </c>
      <c r="C293" s="43">
        <v>2</v>
      </c>
      <c r="D293" s="43">
        <v>4</v>
      </c>
      <c r="E293" s="43" t="str">
        <f t="shared" si="22"/>
        <v>Enrolled FT, met credits | Transfers/Prior Credit | Under 20 Years</v>
      </c>
      <c r="F293" s="43" t="s">
        <v>3</v>
      </c>
      <c r="G293" s="43" t="s">
        <v>9</v>
      </c>
      <c r="H293" s="43" t="s">
        <v>13</v>
      </c>
      <c r="I293" s="43" t="s">
        <v>100</v>
      </c>
      <c r="J293" s="53">
        <f>DataEntry!O100+DataEntry!Q100</f>
        <v>0</v>
      </c>
    </row>
    <row r="294" spans="1:10" x14ac:dyDescent="0.45">
      <c r="A294" s="56">
        <v>3</v>
      </c>
      <c r="B294" s="56">
        <v>3</v>
      </c>
      <c r="C294" s="43">
        <v>3</v>
      </c>
      <c r="D294" s="56">
        <v>4</v>
      </c>
      <c r="E294" s="43" t="str">
        <f t="shared" si="22"/>
        <v>Enrolled FT, met credits | Transfers/Prior Credit | 20-24 Years</v>
      </c>
      <c r="F294" s="43" t="s">
        <v>3</v>
      </c>
      <c r="G294" s="43" t="s">
        <v>9</v>
      </c>
      <c r="H294" s="43" t="s">
        <v>13</v>
      </c>
      <c r="I294" s="43" t="s">
        <v>101</v>
      </c>
      <c r="J294" s="53">
        <f>DataEntry!O101+DataEntry!Q101</f>
        <v>0</v>
      </c>
    </row>
    <row r="295" spans="1:10" x14ac:dyDescent="0.45">
      <c r="A295" s="56">
        <v>3</v>
      </c>
      <c r="B295" s="56">
        <v>3</v>
      </c>
      <c r="C295" s="43">
        <v>4</v>
      </c>
      <c r="D295" s="56">
        <v>4</v>
      </c>
      <c r="E295" s="43" t="str">
        <f t="shared" ref="E295" si="35">CONCATENATE(F295, " | ", G295, " | ", I295)</f>
        <v>Enrolled FT, met credits | Transfers/Prior Credit | 25 Years and Older</v>
      </c>
      <c r="F295" s="43" t="s">
        <v>3</v>
      </c>
      <c r="G295" s="43" t="s">
        <v>9</v>
      </c>
      <c r="H295" s="43" t="s">
        <v>13</v>
      </c>
      <c r="I295" s="43" t="s">
        <v>102</v>
      </c>
      <c r="J295" s="53">
        <f>DataEntry!O102+DataEntry!Q102</f>
        <v>0</v>
      </c>
    </row>
    <row r="296" spans="1:10" x14ac:dyDescent="0.45">
      <c r="A296" s="57">
        <v>3</v>
      </c>
      <c r="B296" s="49">
        <v>3</v>
      </c>
      <c r="C296" s="49">
        <v>5</v>
      </c>
      <c r="D296" s="49">
        <v>4</v>
      </c>
      <c r="E296" s="49" t="str">
        <f t="shared" si="22"/>
        <v>Enrolled FT, met credits | Transfers/Prior Credit | Unknown Age</v>
      </c>
      <c r="F296" s="49" t="s">
        <v>3</v>
      </c>
      <c r="G296" s="49" t="s">
        <v>9</v>
      </c>
      <c r="H296" s="49" t="s">
        <v>13</v>
      </c>
      <c r="I296" s="49" t="s">
        <v>40</v>
      </c>
      <c r="J296" s="54">
        <f>DataEntry!O103+DataEntry!Q103</f>
        <v>0</v>
      </c>
    </row>
    <row r="297" spans="1:10" x14ac:dyDescent="0.45">
      <c r="A297" s="56">
        <v>3</v>
      </c>
      <c r="B297" s="43">
        <v>3</v>
      </c>
      <c r="C297" s="43">
        <v>1</v>
      </c>
      <c r="D297" s="43">
        <v>5</v>
      </c>
      <c r="E297" s="43" t="str">
        <f t="shared" si="22"/>
        <v>Enrolled PT, met credits | Transfers/Prior Credit | All Ages</v>
      </c>
      <c r="F297" s="43" t="s">
        <v>5</v>
      </c>
      <c r="G297" s="43" t="s">
        <v>9</v>
      </c>
      <c r="H297" s="43" t="s">
        <v>13</v>
      </c>
      <c r="I297" s="47" t="s">
        <v>34</v>
      </c>
      <c r="J297" s="53">
        <f>DataEntry!U80+DataEntry!W80</f>
        <v>0</v>
      </c>
    </row>
    <row r="298" spans="1:10" x14ac:dyDescent="0.45">
      <c r="A298" s="56">
        <v>3</v>
      </c>
      <c r="B298" s="43">
        <v>3</v>
      </c>
      <c r="C298" s="43">
        <v>2</v>
      </c>
      <c r="D298" s="43">
        <v>5</v>
      </c>
      <c r="E298" s="43" t="str">
        <f t="shared" si="22"/>
        <v>Enrolled PT, met credits | Transfers/Prior Credit | Under 20 Years</v>
      </c>
      <c r="F298" s="43" t="s">
        <v>5</v>
      </c>
      <c r="G298" s="43" t="s">
        <v>9</v>
      </c>
      <c r="H298" s="43" t="s">
        <v>13</v>
      </c>
      <c r="I298" s="43" t="s">
        <v>100</v>
      </c>
      <c r="J298" s="53">
        <f>DataEntry!U100+DataEntry!W100</f>
        <v>0</v>
      </c>
    </row>
    <row r="299" spans="1:10" x14ac:dyDescent="0.45">
      <c r="A299" s="56">
        <v>3</v>
      </c>
      <c r="B299" s="56">
        <v>3</v>
      </c>
      <c r="C299" s="43">
        <v>3</v>
      </c>
      <c r="D299" s="56">
        <v>5</v>
      </c>
      <c r="E299" s="43" t="str">
        <f t="shared" si="22"/>
        <v>Enrolled PT, met credits | Transfers/Prior Credit | 20-24 Years</v>
      </c>
      <c r="F299" s="43" t="s">
        <v>5</v>
      </c>
      <c r="G299" s="43" t="s">
        <v>9</v>
      </c>
      <c r="H299" s="43" t="s">
        <v>13</v>
      </c>
      <c r="I299" s="43" t="s">
        <v>101</v>
      </c>
      <c r="J299" s="53">
        <f>DataEntry!U101+DataEntry!W101</f>
        <v>0</v>
      </c>
    </row>
    <row r="300" spans="1:10" x14ac:dyDescent="0.45">
      <c r="A300" s="56">
        <v>3</v>
      </c>
      <c r="B300" s="56">
        <v>3</v>
      </c>
      <c r="C300" s="43">
        <v>4</v>
      </c>
      <c r="D300" s="56">
        <v>5</v>
      </c>
      <c r="E300" s="43" t="str">
        <f t="shared" ref="E300" si="36">CONCATENATE(F300, " | ", G300, " | ", I300)</f>
        <v>Enrolled PT, met credits | Transfers/Prior Credit | 25 Years and Older</v>
      </c>
      <c r="F300" s="43" t="s">
        <v>5</v>
      </c>
      <c r="G300" s="43" t="s">
        <v>9</v>
      </c>
      <c r="H300" s="43" t="s">
        <v>13</v>
      </c>
      <c r="I300" s="43" t="s">
        <v>102</v>
      </c>
      <c r="J300" s="53">
        <f>DataEntry!U102+DataEntry!W102</f>
        <v>0</v>
      </c>
    </row>
    <row r="301" spans="1:10" x14ac:dyDescent="0.45">
      <c r="A301" s="57">
        <v>3</v>
      </c>
      <c r="B301" s="49">
        <v>3</v>
      </c>
      <c r="C301" s="49">
        <v>5</v>
      </c>
      <c r="D301" s="49">
        <v>5</v>
      </c>
      <c r="E301" s="49" t="str">
        <f t="shared" si="22"/>
        <v>Enrolled PT, met credits | Transfers/Prior Credit | Unknown Age</v>
      </c>
      <c r="F301" s="49" t="s">
        <v>5</v>
      </c>
      <c r="G301" s="49" t="s">
        <v>9</v>
      </c>
      <c r="H301" s="49" t="s">
        <v>13</v>
      </c>
      <c r="I301" s="49" t="s">
        <v>40</v>
      </c>
      <c r="J301" s="54">
        <f>DataEntry!U103+DataEntry!W103</f>
        <v>0</v>
      </c>
    </row>
    <row r="302" spans="1:10" x14ac:dyDescent="0.45">
      <c r="A302" s="56">
        <v>4</v>
      </c>
      <c r="B302" s="56">
        <v>1</v>
      </c>
      <c r="C302" s="43">
        <v>1</v>
      </c>
      <c r="D302" s="56">
        <v>2</v>
      </c>
      <c r="E302" s="43" t="str">
        <f t="shared" ref="E302:E349" si="37">CONCATENATE(F302, " | ", G302, " | ", I302)</f>
        <v>Enrolled FT | All Entering Cohort | All Levels</v>
      </c>
      <c r="F302" s="43" t="s">
        <v>1</v>
      </c>
      <c r="G302" s="43" t="s">
        <v>46</v>
      </c>
      <c r="H302" s="43" t="s">
        <v>92</v>
      </c>
      <c r="I302" s="43" t="s">
        <v>73</v>
      </c>
      <c r="J302" s="53">
        <f>DataEntry!K39</f>
        <v>0</v>
      </c>
    </row>
    <row r="303" spans="1:10" x14ac:dyDescent="0.45">
      <c r="A303" s="56">
        <v>4</v>
      </c>
      <c r="B303" s="56">
        <v>1</v>
      </c>
      <c r="C303" s="43">
        <v>2</v>
      </c>
      <c r="D303" s="56">
        <v>2</v>
      </c>
      <c r="E303" s="43" t="str">
        <f t="shared" si="37"/>
        <v>Enrolled FT | All Entering Cohort | Not College Ready</v>
      </c>
      <c r="F303" s="43" t="s">
        <v>1</v>
      </c>
      <c r="G303" s="43" t="s">
        <v>46</v>
      </c>
      <c r="H303" s="43" t="s">
        <v>92</v>
      </c>
      <c r="I303" s="43" t="s">
        <v>52</v>
      </c>
      <c r="J303" s="53">
        <f>DataEntry!K65</f>
        <v>0</v>
      </c>
    </row>
    <row r="304" spans="1:10" x14ac:dyDescent="0.45">
      <c r="A304" s="56">
        <v>4</v>
      </c>
      <c r="B304" s="56">
        <v>1</v>
      </c>
      <c r="C304" s="56">
        <v>3</v>
      </c>
      <c r="D304" s="56">
        <v>2</v>
      </c>
      <c r="E304" s="43" t="str">
        <f t="shared" ref="E304" si="38">CONCATENATE(F304, " | ", G304, " | ", I304)</f>
        <v>Enrolled FT | All Entering Cohort | College Ready</v>
      </c>
      <c r="F304" s="43" t="s">
        <v>1</v>
      </c>
      <c r="G304" s="43" t="s">
        <v>46</v>
      </c>
      <c r="H304" s="43" t="s">
        <v>92</v>
      </c>
      <c r="I304" s="43" t="s">
        <v>51</v>
      </c>
      <c r="J304" s="53">
        <f>DataEntry!K66</f>
        <v>0</v>
      </c>
    </row>
    <row r="305" spans="1:10" x14ac:dyDescent="0.45">
      <c r="A305" s="57">
        <v>4</v>
      </c>
      <c r="B305" s="57">
        <v>1</v>
      </c>
      <c r="C305" s="49">
        <v>4</v>
      </c>
      <c r="D305" s="57">
        <v>2</v>
      </c>
      <c r="E305" s="49" t="str">
        <f t="shared" si="37"/>
        <v>Enrolled FT | All Entering Cohort | Unknown Readiness</v>
      </c>
      <c r="F305" s="49" t="s">
        <v>1</v>
      </c>
      <c r="G305" s="49" t="s">
        <v>46</v>
      </c>
      <c r="H305" s="49" t="s">
        <v>92</v>
      </c>
      <c r="I305" s="49" t="s">
        <v>53</v>
      </c>
      <c r="J305" s="54">
        <f>DataEntry!K67</f>
        <v>0</v>
      </c>
    </row>
    <row r="306" spans="1:10" x14ac:dyDescent="0.45">
      <c r="A306" s="56">
        <v>4</v>
      </c>
      <c r="B306" s="56">
        <v>1</v>
      </c>
      <c r="C306" s="43">
        <v>1</v>
      </c>
      <c r="D306" s="56">
        <v>3</v>
      </c>
      <c r="E306" s="43" t="str">
        <f t="shared" si="37"/>
        <v>Enrolled PT | All Entering Cohort | All Levels</v>
      </c>
      <c r="F306" s="43" t="s">
        <v>2</v>
      </c>
      <c r="G306" s="43" t="s">
        <v>46</v>
      </c>
      <c r="H306" s="43" t="s">
        <v>92</v>
      </c>
      <c r="I306" s="43" t="s">
        <v>73</v>
      </c>
      <c r="J306" s="53">
        <f>DataEntry!M39</f>
        <v>0</v>
      </c>
    </row>
    <row r="307" spans="1:10" x14ac:dyDescent="0.45">
      <c r="A307" s="56">
        <v>4</v>
      </c>
      <c r="B307" s="56">
        <v>1</v>
      </c>
      <c r="C307" s="43">
        <v>2</v>
      </c>
      <c r="D307" s="56">
        <v>3</v>
      </c>
      <c r="E307" s="43" t="str">
        <f t="shared" si="37"/>
        <v>Enrolled PT | All Entering Cohort | Not College Ready</v>
      </c>
      <c r="F307" s="43" t="s">
        <v>2</v>
      </c>
      <c r="G307" s="43" t="s">
        <v>46</v>
      </c>
      <c r="H307" s="43" t="s">
        <v>92</v>
      </c>
      <c r="I307" s="43" t="s">
        <v>52</v>
      </c>
      <c r="J307" s="53">
        <f>DataEntry!M65</f>
        <v>0</v>
      </c>
    </row>
    <row r="308" spans="1:10" x14ac:dyDescent="0.45">
      <c r="A308" s="56">
        <v>4</v>
      </c>
      <c r="B308" s="56">
        <v>1</v>
      </c>
      <c r="C308" s="56">
        <v>3</v>
      </c>
      <c r="D308" s="56">
        <v>3</v>
      </c>
      <c r="E308" s="43" t="str">
        <f t="shared" ref="E308" si="39">CONCATENATE(F308, " | ", G308, " | ", I308)</f>
        <v>Enrolled PT | All Entering Cohort | College Ready</v>
      </c>
      <c r="F308" s="43" t="s">
        <v>2</v>
      </c>
      <c r="G308" s="43" t="s">
        <v>46</v>
      </c>
      <c r="H308" s="43" t="s">
        <v>92</v>
      </c>
      <c r="I308" s="43" t="s">
        <v>51</v>
      </c>
      <c r="J308" s="53">
        <f>DataEntry!M66</f>
        <v>0</v>
      </c>
    </row>
    <row r="309" spans="1:10" x14ac:dyDescent="0.45">
      <c r="A309" s="57">
        <v>4</v>
      </c>
      <c r="B309" s="57">
        <v>1</v>
      </c>
      <c r="C309" s="49">
        <v>4</v>
      </c>
      <c r="D309" s="57">
        <v>3</v>
      </c>
      <c r="E309" s="49" t="str">
        <f t="shared" si="37"/>
        <v>Enrolled PT | All Entering Cohort | Unknown Readiness</v>
      </c>
      <c r="F309" s="49" t="s">
        <v>2</v>
      </c>
      <c r="G309" s="49" t="s">
        <v>46</v>
      </c>
      <c r="H309" s="49" t="s">
        <v>92</v>
      </c>
      <c r="I309" s="49" t="s">
        <v>53</v>
      </c>
      <c r="J309" s="54">
        <f>DataEntry!M67</f>
        <v>0</v>
      </c>
    </row>
    <row r="310" spans="1:10" x14ac:dyDescent="0.45">
      <c r="A310" s="56">
        <v>4</v>
      </c>
      <c r="B310" s="56">
        <v>1</v>
      </c>
      <c r="C310" s="43">
        <v>1</v>
      </c>
      <c r="D310" s="56">
        <v>4</v>
      </c>
      <c r="E310" s="43" t="str">
        <f t="shared" si="37"/>
        <v>Enrolled FT, met credits | All Entering Cohort | All Levels</v>
      </c>
      <c r="F310" s="43" t="s">
        <v>3</v>
      </c>
      <c r="G310" s="43" t="s">
        <v>46</v>
      </c>
      <c r="H310" s="43" t="s">
        <v>92</v>
      </c>
      <c r="I310" s="43" t="s">
        <v>73</v>
      </c>
      <c r="J310" s="53">
        <f>DataEntry!C80+DataEntry!E80+DataEntry!O80+DataEntry!Q80</f>
        <v>0</v>
      </c>
    </row>
    <row r="311" spans="1:10" x14ac:dyDescent="0.45">
      <c r="A311" s="56">
        <v>4</v>
      </c>
      <c r="B311" s="56">
        <v>1</v>
      </c>
      <c r="C311" s="43">
        <v>2</v>
      </c>
      <c r="D311" s="56">
        <v>4</v>
      </c>
      <c r="E311" s="43" t="str">
        <f t="shared" si="37"/>
        <v>Enrolled FT, met credits | All Entering Cohort | Not College Ready</v>
      </c>
      <c r="F311" s="43" t="s">
        <v>3</v>
      </c>
      <c r="G311" s="43" t="s">
        <v>46</v>
      </c>
      <c r="H311" s="43" t="s">
        <v>92</v>
      </c>
      <c r="I311" s="43" t="s">
        <v>52</v>
      </c>
      <c r="J311" s="53">
        <f>DataEntry!C106+DataEntry!E106+DataEntry!O106+DataEntry!Q106</f>
        <v>0</v>
      </c>
    </row>
    <row r="312" spans="1:10" x14ac:dyDescent="0.45">
      <c r="A312" s="56">
        <v>4</v>
      </c>
      <c r="B312" s="56">
        <v>1</v>
      </c>
      <c r="C312" s="56">
        <v>3</v>
      </c>
      <c r="D312" s="56">
        <v>4</v>
      </c>
      <c r="E312" s="43" t="str">
        <f t="shared" ref="E312" si="40">CONCATENATE(F312, " | ", G312, " | ", I312)</f>
        <v>Enrolled FT, met credits | All Entering Cohort | College Ready</v>
      </c>
      <c r="F312" s="43" t="s">
        <v>3</v>
      </c>
      <c r="G312" s="43" t="s">
        <v>46</v>
      </c>
      <c r="H312" s="43" t="s">
        <v>92</v>
      </c>
      <c r="I312" s="43" t="s">
        <v>51</v>
      </c>
      <c r="J312" s="53">
        <f>DataEntry!C107+DataEntry!E107+DataEntry!O107+DataEntry!Q107</f>
        <v>0</v>
      </c>
    </row>
    <row r="313" spans="1:10" x14ac:dyDescent="0.45">
      <c r="A313" s="57">
        <v>4</v>
      </c>
      <c r="B313" s="57">
        <v>1</v>
      </c>
      <c r="C313" s="49">
        <v>4</v>
      </c>
      <c r="D313" s="57">
        <v>4</v>
      </c>
      <c r="E313" s="49" t="str">
        <f t="shared" si="37"/>
        <v>Enrolled FT, met credits | All Entering Cohort | Unknown Readiness</v>
      </c>
      <c r="F313" s="49" t="s">
        <v>3</v>
      </c>
      <c r="G313" s="49" t="s">
        <v>46</v>
      </c>
      <c r="H313" s="49" t="s">
        <v>92</v>
      </c>
      <c r="I313" s="49" t="s">
        <v>53</v>
      </c>
      <c r="J313" s="54">
        <f>DataEntry!C108+DataEntry!E108+DataEntry!O108+DataEntry!Q108</f>
        <v>0</v>
      </c>
    </row>
    <row r="314" spans="1:10" x14ac:dyDescent="0.45">
      <c r="A314" s="56">
        <v>4</v>
      </c>
      <c r="B314" s="56">
        <v>1</v>
      </c>
      <c r="C314" s="43">
        <v>1</v>
      </c>
      <c r="D314" s="56">
        <v>5</v>
      </c>
      <c r="E314" s="43" t="str">
        <f t="shared" si="37"/>
        <v>Enrolled PT, met credits | All Entering Cohort | All Levels</v>
      </c>
      <c r="F314" s="43" t="s">
        <v>5</v>
      </c>
      <c r="G314" s="43" t="s">
        <v>46</v>
      </c>
      <c r="H314" s="43" t="s">
        <v>92</v>
      </c>
      <c r="I314" s="43" t="s">
        <v>73</v>
      </c>
      <c r="J314" s="53">
        <f>DataEntry!I80+DataEntry!K80+DataEntry!U80+DataEntry!W80</f>
        <v>0</v>
      </c>
    </row>
    <row r="315" spans="1:10" x14ac:dyDescent="0.45">
      <c r="A315" s="56">
        <v>4</v>
      </c>
      <c r="B315" s="56">
        <v>1</v>
      </c>
      <c r="C315" s="43">
        <v>2</v>
      </c>
      <c r="D315" s="56">
        <v>5</v>
      </c>
      <c r="E315" s="43" t="str">
        <f t="shared" si="37"/>
        <v>Enrolled PT, met credits | All Entering Cohort | Not College Ready</v>
      </c>
      <c r="F315" s="43" t="s">
        <v>5</v>
      </c>
      <c r="G315" s="43" t="s">
        <v>46</v>
      </c>
      <c r="H315" s="43" t="s">
        <v>92</v>
      </c>
      <c r="I315" s="43" t="s">
        <v>52</v>
      </c>
      <c r="J315" s="53">
        <f>DataEntry!I106+DataEntry!K106+DataEntry!U106+DataEntry!W106</f>
        <v>0</v>
      </c>
    </row>
    <row r="316" spans="1:10" x14ac:dyDescent="0.45">
      <c r="A316" s="56">
        <v>4</v>
      </c>
      <c r="B316" s="56">
        <v>1</v>
      </c>
      <c r="C316" s="56">
        <v>3</v>
      </c>
      <c r="D316" s="56">
        <v>5</v>
      </c>
      <c r="E316" s="43" t="str">
        <f t="shared" ref="E316" si="41">CONCATENATE(F316, " | ", G316, " | ", I316)</f>
        <v>Enrolled PT, met credits | All Entering Cohort | College Ready</v>
      </c>
      <c r="F316" s="43" t="s">
        <v>5</v>
      </c>
      <c r="G316" s="43" t="s">
        <v>46</v>
      </c>
      <c r="H316" s="43" t="s">
        <v>92</v>
      </c>
      <c r="I316" s="43" t="s">
        <v>51</v>
      </c>
      <c r="J316" s="53">
        <f>DataEntry!I107+DataEntry!K107+DataEntry!U107+DataEntry!W107</f>
        <v>0</v>
      </c>
    </row>
    <row r="317" spans="1:10" x14ac:dyDescent="0.45">
      <c r="A317" s="57">
        <v>4</v>
      </c>
      <c r="B317" s="57">
        <v>1</v>
      </c>
      <c r="C317" s="49">
        <v>4</v>
      </c>
      <c r="D317" s="57">
        <v>5</v>
      </c>
      <c r="E317" s="49" t="str">
        <f t="shared" si="37"/>
        <v>Enrolled PT, met credits | All Entering Cohort | Unknown Readiness</v>
      </c>
      <c r="F317" s="49" t="s">
        <v>5</v>
      </c>
      <c r="G317" s="49" t="s">
        <v>46</v>
      </c>
      <c r="H317" s="49" t="s">
        <v>92</v>
      </c>
      <c r="I317" s="49" t="s">
        <v>53</v>
      </c>
      <c r="J317" s="54">
        <f>DataEntry!I108+DataEntry!K108+DataEntry!U108+DataEntry!W108</f>
        <v>0</v>
      </c>
    </row>
    <row r="318" spans="1:10" x14ac:dyDescent="0.45">
      <c r="A318" s="56">
        <v>4</v>
      </c>
      <c r="B318" s="43">
        <v>2</v>
      </c>
      <c r="C318" s="43">
        <v>1</v>
      </c>
      <c r="D318" s="43">
        <v>2</v>
      </c>
      <c r="E318" s="43" t="str">
        <f t="shared" si="37"/>
        <v>Enrolled FT | First-Time Freshmen (FTIC) | All Levels</v>
      </c>
      <c r="F318" s="43" t="s">
        <v>1</v>
      </c>
      <c r="G318" s="43" t="s">
        <v>43</v>
      </c>
      <c r="H318" s="43" t="s">
        <v>92</v>
      </c>
      <c r="I318" s="43" t="s">
        <v>73</v>
      </c>
      <c r="J318" s="53">
        <f>DataEntry!C39</f>
        <v>0</v>
      </c>
    </row>
    <row r="319" spans="1:10" x14ac:dyDescent="0.45">
      <c r="A319" s="56">
        <v>4</v>
      </c>
      <c r="B319" s="43">
        <v>2</v>
      </c>
      <c r="C319" s="43">
        <v>2</v>
      </c>
      <c r="D319" s="43">
        <v>2</v>
      </c>
      <c r="E319" s="43" t="str">
        <f t="shared" si="37"/>
        <v>Enrolled FT | First-Time Freshmen (FTIC) | Not College Ready</v>
      </c>
      <c r="F319" s="43" t="s">
        <v>1</v>
      </c>
      <c r="G319" s="43" t="s">
        <v>43</v>
      </c>
      <c r="H319" s="43" t="s">
        <v>92</v>
      </c>
      <c r="I319" s="43" t="s">
        <v>52</v>
      </c>
      <c r="J319" s="53">
        <f>DataEntry!C65</f>
        <v>0</v>
      </c>
    </row>
    <row r="320" spans="1:10" x14ac:dyDescent="0.45">
      <c r="A320" s="56">
        <v>4</v>
      </c>
      <c r="B320" s="56">
        <v>2</v>
      </c>
      <c r="C320" s="56">
        <v>3</v>
      </c>
      <c r="D320" s="56">
        <v>2</v>
      </c>
      <c r="E320" s="43" t="str">
        <f t="shared" ref="E320" si="42">CONCATENATE(F320, " | ", G320, " | ", I320)</f>
        <v>Enrolled FT | First-Time Freshmen (FTIC) | College Ready</v>
      </c>
      <c r="F320" s="43" t="s">
        <v>1</v>
      </c>
      <c r="G320" s="43" t="s">
        <v>43</v>
      </c>
      <c r="H320" s="43" t="s">
        <v>92</v>
      </c>
      <c r="I320" s="43" t="s">
        <v>51</v>
      </c>
      <c r="J320" s="53">
        <f>DataEntry!C66</f>
        <v>0</v>
      </c>
    </row>
    <row r="321" spans="1:10" x14ac:dyDescent="0.45">
      <c r="A321" s="57">
        <v>4</v>
      </c>
      <c r="B321" s="49">
        <v>2</v>
      </c>
      <c r="C321" s="49">
        <v>4</v>
      </c>
      <c r="D321" s="49">
        <v>2</v>
      </c>
      <c r="E321" s="49" t="str">
        <f t="shared" si="37"/>
        <v>Enrolled FT | First-Time Freshmen (FTIC) | Unknown Readiness</v>
      </c>
      <c r="F321" s="49" t="s">
        <v>1</v>
      </c>
      <c r="G321" s="49" t="s">
        <v>43</v>
      </c>
      <c r="H321" s="49" t="s">
        <v>92</v>
      </c>
      <c r="I321" s="49" t="s">
        <v>53</v>
      </c>
      <c r="J321" s="54">
        <f>DataEntry!C67</f>
        <v>0</v>
      </c>
    </row>
    <row r="322" spans="1:10" x14ac:dyDescent="0.45">
      <c r="A322" s="56">
        <v>4</v>
      </c>
      <c r="B322" s="4">
        <v>2</v>
      </c>
      <c r="C322" s="43">
        <v>1</v>
      </c>
      <c r="D322" s="4">
        <v>3</v>
      </c>
      <c r="E322" s="4" t="str">
        <f t="shared" si="37"/>
        <v>Enrolled PT | First-Time Freshmen (FTIC) | All Levels</v>
      </c>
      <c r="F322" s="4" t="s">
        <v>2</v>
      </c>
      <c r="G322" s="43" t="s">
        <v>43</v>
      </c>
      <c r="H322" s="4" t="s">
        <v>92</v>
      </c>
      <c r="I322" s="43" t="s">
        <v>73</v>
      </c>
      <c r="J322" s="59">
        <f>DataEntry!E39</f>
        <v>0</v>
      </c>
    </row>
    <row r="323" spans="1:10" x14ac:dyDescent="0.45">
      <c r="A323" s="56">
        <v>4</v>
      </c>
      <c r="B323" s="4">
        <v>2</v>
      </c>
      <c r="C323" s="43">
        <v>2</v>
      </c>
      <c r="D323" s="4">
        <v>3</v>
      </c>
      <c r="E323" s="4" t="str">
        <f t="shared" si="37"/>
        <v>Enrolled PT | First-Time Freshmen (FTIC) | Not College Ready</v>
      </c>
      <c r="F323" s="4" t="s">
        <v>2</v>
      </c>
      <c r="G323" s="43" t="s">
        <v>43</v>
      </c>
      <c r="H323" s="4" t="s">
        <v>92</v>
      </c>
      <c r="I323" s="43" t="s">
        <v>52</v>
      </c>
      <c r="J323" s="59">
        <f>DataEntry!E65</f>
        <v>0</v>
      </c>
    </row>
    <row r="324" spans="1:10" x14ac:dyDescent="0.45">
      <c r="A324" s="56">
        <v>4</v>
      </c>
      <c r="B324" s="4">
        <v>2</v>
      </c>
      <c r="C324" s="56">
        <v>3</v>
      </c>
      <c r="D324" s="56">
        <v>3</v>
      </c>
      <c r="E324" s="4" t="str">
        <f t="shared" ref="E324" si="43">CONCATENATE(F324, " | ", G324, " | ", I324)</f>
        <v>Enrolled PT | First-Time Freshmen (FTIC) | College Ready</v>
      </c>
      <c r="F324" s="4" t="s">
        <v>2</v>
      </c>
      <c r="G324" s="43" t="s">
        <v>43</v>
      </c>
      <c r="H324" s="4" t="s">
        <v>92</v>
      </c>
      <c r="I324" s="43" t="s">
        <v>51</v>
      </c>
      <c r="J324" s="59">
        <f>DataEntry!E66</f>
        <v>0</v>
      </c>
    </row>
    <row r="325" spans="1:10" x14ac:dyDescent="0.45">
      <c r="A325" s="57">
        <v>4</v>
      </c>
      <c r="B325" s="49">
        <v>2</v>
      </c>
      <c r="C325" s="49">
        <v>4</v>
      </c>
      <c r="D325" s="49">
        <v>3</v>
      </c>
      <c r="E325" s="49" t="str">
        <f t="shared" si="37"/>
        <v>Enrolled PT | First-Time Freshmen (FTIC) | Unknown Readiness</v>
      </c>
      <c r="F325" s="49" t="s">
        <v>2</v>
      </c>
      <c r="G325" s="49" t="s">
        <v>43</v>
      </c>
      <c r="H325" s="49" t="s">
        <v>92</v>
      </c>
      <c r="I325" s="49" t="s">
        <v>53</v>
      </c>
      <c r="J325" s="54">
        <f>DataEntry!E67</f>
        <v>0</v>
      </c>
    </row>
    <row r="326" spans="1:10" x14ac:dyDescent="0.45">
      <c r="A326" s="56">
        <v>4</v>
      </c>
      <c r="B326" s="43">
        <v>2</v>
      </c>
      <c r="C326" s="43">
        <v>1</v>
      </c>
      <c r="D326" s="43">
        <v>4</v>
      </c>
      <c r="E326" s="43" t="str">
        <f t="shared" si="37"/>
        <v>Enrolled FT, met credits | First-Time Freshmen (FTIC) | All Levels</v>
      </c>
      <c r="F326" s="43" t="s">
        <v>3</v>
      </c>
      <c r="G326" s="43" t="s">
        <v>43</v>
      </c>
      <c r="H326" s="43" t="s">
        <v>92</v>
      </c>
      <c r="I326" s="43" t="s">
        <v>73</v>
      </c>
      <c r="J326" s="53">
        <f>DataEntry!C80+DataEntry!E80</f>
        <v>0</v>
      </c>
    </row>
    <row r="327" spans="1:10" x14ac:dyDescent="0.45">
      <c r="A327" s="56">
        <v>4</v>
      </c>
      <c r="B327" s="43">
        <v>2</v>
      </c>
      <c r="C327" s="43">
        <v>2</v>
      </c>
      <c r="D327" s="43">
        <v>4</v>
      </c>
      <c r="E327" s="43" t="str">
        <f t="shared" si="37"/>
        <v>Enrolled FT, met credits | First-Time Freshmen (FTIC) | Not College Ready</v>
      </c>
      <c r="F327" s="43" t="s">
        <v>3</v>
      </c>
      <c r="G327" s="43" t="s">
        <v>43</v>
      </c>
      <c r="H327" s="43" t="s">
        <v>92</v>
      </c>
      <c r="I327" s="43" t="s">
        <v>52</v>
      </c>
      <c r="J327" s="53">
        <f>DataEntry!C106+DataEntry!E106</f>
        <v>0</v>
      </c>
    </row>
    <row r="328" spans="1:10" x14ac:dyDescent="0.45">
      <c r="A328" s="56">
        <v>4</v>
      </c>
      <c r="B328" s="56">
        <v>2</v>
      </c>
      <c r="C328" s="56">
        <v>3</v>
      </c>
      <c r="D328" s="56">
        <v>4</v>
      </c>
      <c r="E328" s="43" t="str">
        <f t="shared" ref="E328" si="44">CONCATENATE(F328, " | ", G328, " | ", I328)</f>
        <v>Enrolled FT, met credits | First-Time Freshmen (FTIC) | College Ready</v>
      </c>
      <c r="F328" s="43" t="s">
        <v>3</v>
      </c>
      <c r="G328" s="43" t="s">
        <v>43</v>
      </c>
      <c r="H328" s="43" t="s">
        <v>92</v>
      </c>
      <c r="I328" s="43" t="s">
        <v>51</v>
      </c>
      <c r="J328" s="53">
        <f>DataEntry!C107+DataEntry!E107</f>
        <v>0</v>
      </c>
    </row>
    <row r="329" spans="1:10" x14ac:dyDescent="0.45">
      <c r="A329" s="57">
        <v>4</v>
      </c>
      <c r="B329" s="49">
        <v>2</v>
      </c>
      <c r="C329" s="49">
        <v>4</v>
      </c>
      <c r="D329" s="49">
        <v>4</v>
      </c>
      <c r="E329" s="49" t="str">
        <f t="shared" si="37"/>
        <v>Enrolled FT, met credits | First-Time Freshmen (FTIC) | Unknown Readiness</v>
      </c>
      <c r="F329" s="49" t="s">
        <v>3</v>
      </c>
      <c r="G329" s="49" t="s">
        <v>43</v>
      </c>
      <c r="H329" s="49" t="s">
        <v>92</v>
      </c>
      <c r="I329" s="49" t="s">
        <v>53</v>
      </c>
      <c r="J329" s="54">
        <f>DataEntry!C108+DataEntry!E108</f>
        <v>0</v>
      </c>
    </row>
    <row r="330" spans="1:10" x14ac:dyDescent="0.45">
      <c r="A330" s="56">
        <v>4</v>
      </c>
      <c r="B330" s="43">
        <v>2</v>
      </c>
      <c r="C330" s="43">
        <v>1</v>
      </c>
      <c r="D330" s="43">
        <v>5</v>
      </c>
      <c r="E330" s="43" t="str">
        <f t="shared" si="37"/>
        <v>Enrolled PT, met credits | First-Time Freshmen (FTIC) | All Levels</v>
      </c>
      <c r="F330" s="43" t="s">
        <v>5</v>
      </c>
      <c r="G330" s="43" t="s">
        <v>43</v>
      </c>
      <c r="H330" s="43" t="s">
        <v>92</v>
      </c>
      <c r="I330" s="43" t="s">
        <v>73</v>
      </c>
      <c r="J330" s="53">
        <f>DataEntry!I80+DataEntry!K80</f>
        <v>0</v>
      </c>
    </row>
    <row r="331" spans="1:10" x14ac:dyDescent="0.45">
      <c r="A331" s="56">
        <v>4</v>
      </c>
      <c r="B331" s="43">
        <v>2</v>
      </c>
      <c r="C331" s="43">
        <v>2</v>
      </c>
      <c r="D331" s="43">
        <v>5</v>
      </c>
      <c r="E331" s="43" t="str">
        <f t="shared" si="37"/>
        <v>Enrolled PT, met credits | First-Time Freshmen (FTIC) | Not College Ready</v>
      </c>
      <c r="F331" s="43" t="s">
        <v>5</v>
      </c>
      <c r="G331" s="43" t="s">
        <v>43</v>
      </c>
      <c r="H331" s="43" t="s">
        <v>92</v>
      </c>
      <c r="I331" s="43" t="s">
        <v>52</v>
      </c>
      <c r="J331" s="53">
        <f>DataEntry!I106+DataEntry!K106</f>
        <v>0</v>
      </c>
    </row>
    <row r="332" spans="1:10" x14ac:dyDescent="0.45">
      <c r="A332" s="56">
        <v>4</v>
      </c>
      <c r="B332" s="56">
        <v>2</v>
      </c>
      <c r="C332" s="56">
        <v>3</v>
      </c>
      <c r="D332" s="56">
        <v>5</v>
      </c>
      <c r="E332" s="43" t="str">
        <f t="shared" ref="E332" si="45">CONCATENATE(F332, " | ", G332, " | ", I332)</f>
        <v>Enrolled PT, met credits | First-Time Freshmen (FTIC) | College Ready</v>
      </c>
      <c r="F332" s="43" t="s">
        <v>5</v>
      </c>
      <c r="G332" s="43" t="s">
        <v>43</v>
      </c>
      <c r="H332" s="43" t="s">
        <v>92</v>
      </c>
      <c r="I332" s="43" t="s">
        <v>51</v>
      </c>
      <c r="J332" s="53">
        <f>DataEntry!I107+DataEntry!K107</f>
        <v>0</v>
      </c>
    </row>
    <row r="333" spans="1:10" x14ac:dyDescent="0.45">
      <c r="A333" s="57">
        <v>4</v>
      </c>
      <c r="B333" s="49">
        <v>2</v>
      </c>
      <c r="C333" s="49">
        <v>4</v>
      </c>
      <c r="D333" s="49">
        <v>5</v>
      </c>
      <c r="E333" s="49" t="str">
        <f t="shared" si="37"/>
        <v>Enrolled PT, met credits | First-Time Freshmen (FTIC) | Unknown Readiness</v>
      </c>
      <c r="F333" s="49" t="s">
        <v>5</v>
      </c>
      <c r="G333" s="49" t="s">
        <v>43</v>
      </c>
      <c r="H333" s="49" t="s">
        <v>92</v>
      </c>
      <c r="I333" s="49" t="s">
        <v>53</v>
      </c>
      <c r="J333" s="54">
        <f>DataEntry!I108+DataEntry!K108</f>
        <v>0</v>
      </c>
    </row>
    <row r="334" spans="1:10" x14ac:dyDescent="0.45">
      <c r="A334" s="56">
        <v>4</v>
      </c>
      <c r="B334" s="43">
        <v>3</v>
      </c>
      <c r="C334" s="43">
        <v>1</v>
      </c>
      <c r="D334" s="43">
        <v>2</v>
      </c>
      <c r="E334" s="43" t="str">
        <f t="shared" si="37"/>
        <v>Enrolled FT | Transfers/Prior Credit | All Levels</v>
      </c>
      <c r="F334" s="43" t="s">
        <v>1</v>
      </c>
      <c r="G334" s="43" t="s">
        <v>9</v>
      </c>
      <c r="H334" s="43" t="s">
        <v>92</v>
      </c>
      <c r="I334" s="43" t="s">
        <v>73</v>
      </c>
      <c r="J334" s="53">
        <f>DataEntry!G39</f>
        <v>0</v>
      </c>
    </row>
    <row r="335" spans="1:10" x14ac:dyDescent="0.45">
      <c r="A335" s="56">
        <v>4</v>
      </c>
      <c r="B335" s="43">
        <v>3</v>
      </c>
      <c r="C335" s="43">
        <v>2</v>
      </c>
      <c r="D335" s="43">
        <v>2</v>
      </c>
      <c r="E335" s="43" t="str">
        <f t="shared" si="37"/>
        <v>Enrolled FT | Transfers/Prior Credit | Not College Ready</v>
      </c>
      <c r="F335" s="43" t="s">
        <v>1</v>
      </c>
      <c r="G335" s="43" t="s">
        <v>9</v>
      </c>
      <c r="H335" s="43" t="s">
        <v>92</v>
      </c>
      <c r="I335" s="43" t="s">
        <v>52</v>
      </c>
      <c r="J335" s="53">
        <f>DataEntry!G65</f>
        <v>0</v>
      </c>
    </row>
    <row r="336" spans="1:10" x14ac:dyDescent="0.45">
      <c r="A336" s="56">
        <v>4</v>
      </c>
      <c r="B336" s="56">
        <v>3</v>
      </c>
      <c r="C336" s="56">
        <v>3</v>
      </c>
      <c r="D336" s="56">
        <v>2</v>
      </c>
      <c r="E336" s="43" t="str">
        <f t="shared" ref="E336" si="46">CONCATENATE(F336, " | ", G336, " | ", I336)</f>
        <v>Enrolled FT | Transfers/Prior Credit | College Ready</v>
      </c>
      <c r="F336" s="43" t="s">
        <v>1</v>
      </c>
      <c r="G336" s="43" t="s">
        <v>9</v>
      </c>
      <c r="H336" s="43" t="s">
        <v>92</v>
      </c>
      <c r="I336" s="43" t="s">
        <v>51</v>
      </c>
      <c r="J336" s="53">
        <f>DataEntry!G66</f>
        <v>0</v>
      </c>
    </row>
    <row r="337" spans="1:10" x14ac:dyDescent="0.45">
      <c r="A337" s="57">
        <v>4</v>
      </c>
      <c r="B337" s="49">
        <v>3</v>
      </c>
      <c r="C337" s="49">
        <v>4</v>
      </c>
      <c r="D337" s="49">
        <v>2</v>
      </c>
      <c r="E337" s="49" t="str">
        <f t="shared" si="37"/>
        <v>Enrolled FT | Transfers/Prior Credit | Unknown Readiness</v>
      </c>
      <c r="F337" s="49" t="s">
        <v>1</v>
      </c>
      <c r="G337" s="49" t="s">
        <v>9</v>
      </c>
      <c r="H337" s="49" t="s">
        <v>92</v>
      </c>
      <c r="I337" s="49" t="s">
        <v>53</v>
      </c>
      <c r="J337" s="54">
        <f>DataEntry!G67</f>
        <v>0</v>
      </c>
    </row>
    <row r="338" spans="1:10" x14ac:dyDescent="0.45">
      <c r="A338" s="56">
        <v>4</v>
      </c>
      <c r="B338" s="43">
        <v>3</v>
      </c>
      <c r="C338" s="43">
        <v>1</v>
      </c>
      <c r="D338" s="43">
        <v>3</v>
      </c>
      <c r="E338" s="43" t="str">
        <f t="shared" si="37"/>
        <v>Enrolled PT | Transfers/Prior Credit | All Levels</v>
      </c>
      <c r="F338" s="43" t="s">
        <v>2</v>
      </c>
      <c r="G338" s="43" t="s">
        <v>9</v>
      </c>
      <c r="H338" s="43" t="s">
        <v>92</v>
      </c>
      <c r="I338" s="43" t="s">
        <v>73</v>
      </c>
      <c r="J338" s="53">
        <f>DataEntry!I39</f>
        <v>0</v>
      </c>
    </row>
    <row r="339" spans="1:10" x14ac:dyDescent="0.45">
      <c r="A339" s="56">
        <v>4</v>
      </c>
      <c r="B339" s="43">
        <v>3</v>
      </c>
      <c r="C339" s="43">
        <v>2</v>
      </c>
      <c r="D339" s="43">
        <v>3</v>
      </c>
      <c r="E339" s="43" t="str">
        <f t="shared" si="37"/>
        <v>Enrolled PT | Transfers/Prior Credit | Not College Ready</v>
      </c>
      <c r="F339" s="43" t="s">
        <v>2</v>
      </c>
      <c r="G339" s="43" t="s">
        <v>9</v>
      </c>
      <c r="H339" s="43" t="s">
        <v>92</v>
      </c>
      <c r="I339" s="43" t="s">
        <v>52</v>
      </c>
      <c r="J339" s="53">
        <f>DataEntry!I59</f>
        <v>0</v>
      </c>
    </row>
    <row r="340" spans="1:10" x14ac:dyDescent="0.45">
      <c r="A340" s="56">
        <v>4</v>
      </c>
      <c r="B340" s="56">
        <v>3</v>
      </c>
      <c r="C340" s="56">
        <v>3</v>
      </c>
      <c r="D340" s="56">
        <v>3</v>
      </c>
      <c r="E340" s="43" t="str">
        <f t="shared" ref="E340" si="47">CONCATENATE(F340, " | ", G340, " | ", I340)</f>
        <v>Enrolled PT | Transfers/Prior Credit | College Ready</v>
      </c>
      <c r="F340" s="43" t="s">
        <v>2</v>
      </c>
      <c r="G340" s="43" t="s">
        <v>9</v>
      </c>
      <c r="H340" s="43" t="s">
        <v>92</v>
      </c>
      <c r="I340" s="43" t="s">
        <v>51</v>
      </c>
      <c r="J340" s="53">
        <f>DataEntry!I61</f>
        <v>0</v>
      </c>
    </row>
    <row r="341" spans="1:10" x14ac:dyDescent="0.45">
      <c r="A341" s="57">
        <v>4</v>
      </c>
      <c r="B341" s="49">
        <v>3</v>
      </c>
      <c r="C341" s="49">
        <v>4</v>
      </c>
      <c r="D341" s="49">
        <v>3</v>
      </c>
      <c r="E341" s="49" t="str">
        <f t="shared" si="37"/>
        <v>Enrolled PT | Transfers/Prior Credit | Unknown Readiness</v>
      </c>
      <c r="F341" s="49" t="s">
        <v>2</v>
      </c>
      <c r="G341" s="49" t="s">
        <v>9</v>
      </c>
      <c r="H341" s="49" t="s">
        <v>92</v>
      </c>
      <c r="I341" s="49" t="s">
        <v>53</v>
      </c>
      <c r="J341" s="54">
        <f>DataEntry!I62</f>
        <v>0</v>
      </c>
    </row>
    <row r="342" spans="1:10" x14ac:dyDescent="0.45">
      <c r="A342" s="56">
        <v>4</v>
      </c>
      <c r="B342" s="43">
        <v>3</v>
      </c>
      <c r="C342" s="43">
        <v>1</v>
      </c>
      <c r="D342" s="43">
        <v>4</v>
      </c>
      <c r="E342" s="43" t="str">
        <f t="shared" si="37"/>
        <v>Enrolled FT, met credits | Transfers/Prior Credit | All Levels</v>
      </c>
      <c r="F342" s="43" t="s">
        <v>3</v>
      </c>
      <c r="G342" s="43" t="s">
        <v>9</v>
      </c>
      <c r="H342" s="43" t="s">
        <v>92</v>
      </c>
      <c r="I342" s="43" t="s">
        <v>73</v>
      </c>
      <c r="J342" s="53">
        <f>DataEntry!O80+DataEntry!Q80</f>
        <v>0</v>
      </c>
    </row>
    <row r="343" spans="1:10" x14ac:dyDescent="0.45">
      <c r="A343" s="56">
        <v>4</v>
      </c>
      <c r="B343" s="43">
        <v>3</v>
      </c>
      <c r="C343" s="43">
        <v>2</v>
      </c>
      <c r="D343" s="43">
        <v>4</v>
      </c>
      <c r="E343" s="43" t="str">
        <f t="shared" si="37"/>
        <v>Enrolled FT, met credits | Transfers/Prior Credit | Not College Ready</v>
      </c>
      <c r="F343" s="43" t="s">
        <v>3</v>
      </c>
      <c r="G343" s="43" t="s">
        <v>9</v>
      </c>
      <c r="H343" s="43" t="s">
        <v>92</v>
      </c>
      <c r="I343" s="43" t="s">
        <v>52</v>
      </c>
      <c r="J343" s="53">
        <f>DataEntry!O106+DataEntry!Q106</f>
        <v>0</v>
      </c>
    </row>
    <row r="344" spans="1:10" x14ac:dyDescent="0.45">
      <c r="A344" s="56">
        <v>4</v>
      </c>
      <c r="B344" s="56">
        <v>3</v>
      </c>
      <c r="C344" s="56">
        <v>3</v>
      </c>
      <c r="D344" s="56">
        <v>4</v>
      </c>
      <c r="E344" s="43" t="str">
        <f t="shared" ref="E344" si="48">CONCATENATE(F344, " | ", G344, " | ", I344)</f>
        <v>Enrolled FT, met credits | Transfers/Prior Credit | College Ready</v>
      </c>
      <c r="F344" s="43" t="s">
        <v>3</v>
      </c>
      <c r="G344" s="43" t="s">
        <v>9</v>
      </c>
      <c r="H344" s="43" t="s">
        <v>92</v>
      </c>
      <c r="I344" s="43" t="s">
        <v>51</v>
      </c>
      <c r="J344" s="53">
        <f>DataEntry!O107+DataEntry!Q107</f>
        <v>0</v>
      </c>
    </row>
    <row r="345" spans="1:10" x14ac:dyDescent="0.45">
      <c r="A345" s="57">
        <v>4</v>
      </c>
      <c r="B345" s="49">
        <v>3</v>
      </c>
      <c r="C345" s="49">
        <v>4</v>
      </c>
      <c r="D345" s="49">
        <v>4</v>
      </c>
      <c r="E345" s="49" t="str">
        <f t="shared" si="37"/>
        <v>Enrolled FT, met credits | Transfers/Prior Credit | Unknown Readiness</v>
      </c>
      <c r="F345" s="49" t="s">
        <v>3</v>
      </c>
      <c r="G345" s="49" t="s">
        <v>9</v>
      </c>
      <c r="H345" s="49" t="s">
        <v>92</v>
      </c>
      <c r="I345" s="49" t="s">
        <v>53</v>
      </c>
      <c r="J345" s="54">
        <f>DataEntry!O108+DataEntry!Q108</f>
        <v>0</v>
      </c>
    </row>
    <row r="346" spans="1:10" x14ac:dyDescent="0.45">
      <c r="A346" s="56">
        <v>4</v>
      </c>
      <c r="B346" s="43">
        <v>3</v>
      </c>
      <c r="C346" s="43">
        <v>1</v>
      </c>
      <c r="D346" s="43">
        <v>5</v>
      </c>
      <c r="E346" s="43" t="str">
        <f t="shared" si="37"/>
        <v>Enrolled PT, met credits | Transfers/Prior Credit | All Levels</v>
      </c>
      <c r="F346" s="43" t="s">
        <v>5</v>
      </c>
      <c r="G346" s="43" t="s">
        <v>9</v>
      </c>
      <c r="H346" s="43" t="s">
        <v>92</v>
      </c>
      <c r="I346" s="43" t="s">
        <v>73</v>
      </c>
      <c r="J346" s="53">
        <f>DataEntry!U80+DataEntry!W80</f>
        <v>0</v>
      </c>
    </row>
    <row r="347" spans="1:10" x14ac:dyDescent="0.45">
      <c r="A347" s="56">
        <v>4</v>
      </c>
      <c r="B347" s="43">
        <v>3</v>
      </c>
      <c r="C347" s="43">
        <v>2</v>
      </c>
      <c r="D347" s="43">
        <v>5</v>
      </c>
      <c r="E347" s="43" t="str">
        <f t="shared" si="37"/>
        <v>Enrolled PT, met credits | Transfers/Prior Credit | Not College Ready</v>
      </c>
      <c r="F347" s="43" t="s">
        <v>5</v>
      </c>
      <c r="G347" s="43" t="s">
        <v>9</v>
      </c>
      <c r="H347" s="43" t="s">
        <v>92</v>
      </c>
      <c r="I347" s="43" t="s">
        <v>52</v>
      </c>
      <c r="J347" s="53">
        <f>DataEntry!U106+DataEntry!W106</f>
        <v>0</v>
      </c>
    </row>
    <row r="348" spans="1:10" x14ac:dyDescent="0.45">
      <c r="A348" s="56">
        <v>4</v>
      </c>
      <c r="B348" s="56">
        <v>3</v>
      </c>
      <c r="C348" s="56">
        <v>3</v>
      </c>
      <c r="D348" s="56">
        <v>5</v>
      </c>
      <c r="E348" s="43" t="str">
        <f t="shared" ref="E348" si="49">CONCATENATE(F348, " | ", G348, " | ", I348)</f>
        <v>Enrolled PT, met credits | Transfers/Prior Credit | College Ready</v>
      </c>
      <c r="F348" s="43" t="s">
        <v>5</v>
      </c>
      <c r="G348" s="43" t="s">
        <v>9</v>
      </c>
      <c r="H348" s="43" t="s">
        <v>92</v>
      </c>
      <c r="I348" s="43" t="s">
        <v>51</v>
      </c>
      <c r="J348" s="53">
        <f>DataEntry!U107+DataEntry!W107</f>
        <v>0</v>
      </c>
    </row>
    <row r="349" spans="1:10" x14ac:dyDescent="0.45">
      <c r="A349" s="57">
        <v>4</v>
      </c>
      <c r="B349" s="49">
        <v>3</v>
      </c>
      <c r="C349" s="49">
        <v>4</v>
      </c>
      <c r="D349" s="49">
        <v>5</v>
      </c>
      <c r="E349" s="49" t="str">
        <f t="shared" si="37"/>
        <v>Enrolled PT, met credits | Transfers/Prior Credit | Unknown Readiness</v>
      </c>
      <c r="F349" s="49" t="s">
        <v>5</v>
      </c>
      <c r="G349" s="49" t="s">
        <v>9</v>
      </c>
      <c r="H349" s="49" t="s">
        <v>92</v>
      </c>
      <c r="I349" s="49" t="s">
        <v>53</v>
      </c>
      <c r="J349" s="54">
        <f>DataEntry!U108+DataEntry!W108</f>
        <v>0</v>
      </c>
    </row>
    <row r="350" spans="1:10" x14ac:dyDescent="0.45">
      <c r="A350" s="56">
        <v>5</v>
      </c>
      <c r="B350" s="56">
        <v>1</v>
      </c>
      <c r="C350" s="43">
        <v>1</v>
      </c>
      <c r="D350" s="56">
        <v>2</v>
      </c>
      <c r="E350" s="43" t="str">
        <f t="shared" ref="E350:E397" si="50">CONCATENATE(F350, " | ", G350, " | ", I350)</f>
        <v>Enrolled FT | All Entering Cohort | All Incomes</v>
      </c>
      <c r="F350" s="43" t="s">
        <v>1</v>
      </c>
      <c r="G350" s="43" t="s">
        <v>46</v>
      </c>
      <c r="H350" s="43" t="s">
        <v>50</v>
      </c>
      <c r="I350" s="43" t="s">
        <v>74</v>
      </c>
      <c r="J350" s="53">
        <f>DataEntry!K39</f>
        <v>0</v>
      </c>
    </row>
    <row r="351" spans="1:10" x14ac:dyDescent="0.45">
      <c r="A351" s="56">
        <v>5</v>
      </c>
      <c r="B351" s="56">
        <v>1</v>
      </c>
      <c r="C351" s="43">
        <v>2</v>
      </c>
      <c r="D351" s="56">
        <v>2</v>
      </c>
      <c r="E351" s="43" t="str">
        <f t="shared" si="50"/>
        <v>Enrolled FT | All Entering Cohort | Pell Recipient</v>
      </c>
      <c r="F351" s="43" t="s">
        <v>1</v>
      </c>
      <c r="G351" s="43" t="s">
        <v>46</v>
      </c>
      <c r="H351" s="43" t="s">
        <v>50</v>
      </c>
      <c r="I351" s="43" t="s">
        <v>54</v>
      </c>
      <c r="J351" s="53">
        <f>DataEntry!K70</f>
        <v>0</v>
      </c>
    </row>
    <row r="352" spans="1:10" x14ac:dyDescent="0.45">
      <c r="A352" s="56">
        <v>5</v>
      </c>
      <c r="B352" s="56">
        <v>1</v>
      </c>
      <c r="C352" s="56">
        <v>3</v>
      </c>
      <c r="D352" s="56">
        <v>2</v>
      </c>
      <c r="E352" s="43" t="str">
        <f t="shared" ref="E352" si="51">CONCATENATE(F352, " | ", G352, " | ", I352)</f>
        <v>Enrolled FT | All Entering Cohort | Non-Pell Recipient</v>
      </c>
      <c r="F352" s="43" t="s">
        <v>1</v>
      </c>
      <c r="G352" s="43" t="s">
        <v>46</v>
      </c>
      <c r="H352" s="43" t="s">
        <v>50</v>
      </c>
      <c r="I352" s="56" t="s">
        <v>55</v>
      </c>
      <c r="J352" s="53">
        <f>DataEntry!K71</f>
        <v>0</v>
      </c>
    </row>
    <row r="353" spans="1:10" x14ac:dyDescent="0.45">
      <c r="A353" s="57">
        <v>5</v>
      </c>
      <c r="B353" s="57">
        <v>1</v>
      </c>
      <c r="C353" s="49">
        <v>4</v>
      </c>
      <c r="D353" s="57">
        <v>2</v>
      </c>
      <c r="E353" s="49" t="str">
        <f t="shared" si="50"/>
        <v>Enrolled FT | All Entering Cohort | Unknown Pell</v>
      </c>
      <c r="F353" s="49" t="s">
        <v>1</v>
      </c>
      <c r="G353" s="49" t="s">
        <v>46</v>
      </c>
      <c r="H353" s="49" t="s">
        <v>50</v>
      </c>
      <c r="I353" s="49" t="s">
        <v>56</v>
      </c>
      <c r="J353" s="54">
        <f>DataEntry!K72</f>
        <v>0</v>
      </c>
    </row>
    <row r="354" spans="1:10" x14ac:dyDescent="0.45">
      <c r="A354" s="56">
        <v>5</v>
      </c>
      <c r="B354" s="56">
        <v>1</v>
      </c>
      <c r="C354" s="43">
        <v>1</v>
      </c>
      <c r="D354" s="56">
        <v>3</v>
      </c>
      <c r="E354" s="43" t="str">
        <f t="shared" si="50"/>
        <v>Enrolled PT | All Entering Cohort | All Incomes</v>
      </c>
      <c r="F354" s="43" t="s">
        <v>2</v>
      </c>
      <c r="G354" s="43" t="s">
        <v>46</v>
      </c>
      <c r="H354" s="43" t="s">
        <v>50</v>
      </c>
      <c r="I354" s="43" t="s">
        <v>74</v>
      </c>
      <c r="J354" s="53">
        <f>DataEntry!M39</f>
        <v>0</v>
      </c>
    </row>
    <row r="355" spans="1:10" x14ac:dyDescent="0.45">
      <c r="A355" s="56">
        <v>5</v>
      </c>
      <c r="B355" s="56">
        <v>1</v>
      </c>
      <c r="C355" s="43">
        <v>2</v>
      </c>
      <c r="D355" s="56">
        <v>3</v>
      </c>
      <c r="E355" s="43" t="str">
        <f t="shared" si="50"/>
        <v>Enrolled PT | All Entering Cohort | Pell Recipient</v>
      </c>
      <c r="F355" s="43" t="s">
        <v>2</v>
      </c>
      <c r="G355" s="43" t="s">
        <v>46</v>
      </c>
      <c r="H355" s="43" t="s">
        <v>50</v>
      </c>
      <c r="I355" s="43" t="s">
        <v>54</v>
      </c>
      <c r="J355" s="53">
        <f>DataEntry!M70</f>
        <v>0</v>
      </c>
    </row>
    <row r="356" spans="1:10" x14ac:dyDescent="0.45">
      <c r="A356" s="56">
        <v>5</v>
      </c>
      <c r="B356" s="56">
        <v>1</v>
      </c>
      <c r="C356" s="56">
        <v>3</v>
      </c>
      <c r="D356" s="56">
        <v>3</v>
      </c>
      <c r="E356" s="43" t="str">
        <f t="shared" ref="E356" si="52">CONCATENATE(F356, " | ", G356, " | ", I356)</f>
        <v>Enrolled PT | All Entering Cohort | Non-Pell Recipient</v>
      </c>
      <c r="F356" s="43" t="s">
        <v>2</v>
      </c>
      <c r="G356" s="43" t="s">
        <v>46</v>
      </c>
      <c r="H356" s="43" t="s">
        <v>50</v>
      </c>
      <c r="I356" s="56" t="s">
        <v>55</v>
      </c>
      <c r="J356" s="53">
        <f>DataEntry!M71</f>
        <v>0</v>
      </c>
    </row>
    <row r="357" spans="1:10" x14ac:dyDescent="0.45">
      <c r="A357" s="57">
        <v>5</v>
      </c>
      <c r="B357" s="57">
        <v>1</v>
      </c>
      <c r="C357" s="49">
        <v>4</v>
      </c>
      <c r="D357" s="57">
        <v>3</v>
      </c>
      <c r="E357" s="49" t="str">
        <f t="shared" si="50"/>
        <v>Enrolled PT | All Entering Cohort | Unknown Pell</v>
      </c>
      <c r="F357" s="49" t="s">
        <v>2</v>
      </c>
      <c r="G357" s="49" t="s">
        <v>46</v>
      </c>
      <c r="H357" s="49" t="s">
        <v>50</v>
      </c>
      <c r="I357" s="49" t="s">
        <v>56</v>
      </c>
      <c r="J357" s="54">
        <f>DataEntry!M72</f>
        <v>0</v>
      </c>
    </row>
    <row r="358" spans="1:10" x14ac:dyDescent="0.45">
      <c r="A358" s="56">
        <v>5</v>
      </c>
      <c r="B358" s="56">
        <v>1</v>
      </c>
      <c r="C358" s="43">
        <v>1</v>
      </c>
      <c r="D358" s="56">
        <v>4</v>
      </c>
      <c r="E358" s="43" t="str">
        <f t="shared" si="50"/>
        <v>Enrolled FT, met credits | All Entering Cohort | All Incomes</v>
      </c>
      <c r="F358" s="43" t="s">
        <v>3</v>
      </c>
      <c r="G358" s="43" t="s">
        <v>46</v>
      </c>
      <c r="H358" s="43" t="s">
        <v>50</v>
      </c>
      <c r="I358" s="43" t="s">
        <v>74</v>
      </c>
      <c r="J358" s="53">
        <f>DataEntry!C80+DataEntry!E80+DataEntry!O80+DataEntry!Q80</f>
        <v>0</v>
      </c>
    </row>
    <row r="359" spans="1:10" x14ac:dyDescent="0.45">
      <c r="A359" s="56">
        <v>5</v>
      </c>
      <c r="B359" s="56">
        <v>1</v>
      </c>
      <c r="C359" s="43">
        <v>2</v>
      </c>
      <c r="D359" s="56">
        <v>4</v>
      </c>
      <c r="E359" s="43" t="str">
        <f t="shared" si="50"/>
        <v>Enrolled FT, met credits | All Entering Cohort | Pell Recipient</v>
      </c>
      <c r="F359" s="43" t="s">
        <v>3</v>
      </c>
      <c r="G359" s="43" t="s">
        <v>46</v>
      </c>
      <c r="H359" s="43" t="s">
        <v>50</v>
      </c>
      <c r="I359" s="43" t="s">
        <v>54</v>
      </c>
      <c r="J359" s="53">
        <f>DataEntry!C111+DataEntry!E111+DataEntry!O111+DataEntry!Q111</f>
        <v>0</v>
      </c>
    </row>
    <row r="360" spans="1:10" x14ac:dyDescent="0.45">
      <c r="A360" s="56">
        <v>5</v>
      </c>
      <c r="B360" s="56">
        <v>1</v>
      </c>
      <c r="C360" s="56">
        <v>3</v>
      </c>
      <c r="D360" s="56">
        <v>4</v>
      </c>
      <c r="E360" s="43" t="str">
        <f t="shared" ref="E360" si="53">CONCATENATE(F360, " | ", G360, " | ", I360)</f>
        <v>Enrolled FT, met credits | All Entering Cohort | Non-Pell Recipient</v>
      </c>
      <c r="F360" s="43" t="s">
        <v>3</v>
      </c>
      <c r="G360" s="43" t="s">
        <v>46</v>
      </c>
      <c r="H360" s="43" t="s">
        <v>50</v>
      </c>
      <c r="I360" s="56" t="s">
        <v>55</v>
      </c>
      <c r="J360" s="53">
        <f>DataEntry!C112+DataEntry!E112+DataEntry!O112+DataEntry!Q112</f>
        <v>0</v>
      </c>
    </row>
    <row r="361" spans="1:10" x14ac:dyDescent="0.45">
      <c r="A361" s="57">
        <v>5</v>
      </c>
      <c r="B361" s="57">
        <v>1</v>
      </c>
      <c r="C361" s="49">
        <v>4</v>
      </c>
      <c r="D361" s="57">
        <v>4</v>
      </c>
      <c r="E361" s="49" t="str">
        <f t="shared" si="50"/>
        <v>Enrolled FT, met credits | All Entering Cohort | Unknown Pell</v>
      </c>
      <c r="F361" s="49" t="s">
        <v>3</v>
      </c>
      <c r="G361" s="49" t="s">
        <v>46</v>
      </c>
      <c r="H361" s="49" t="s">
        <v>50</v>
      </c>
      <c r="I361" s="49" t="s">
        <v>56</v>
      </c>
      <c r="J361" s="54">
        <f>DataEntry!C113+DataEntry!E113+DataEntry!O113+DataEntry!Q113</f>
        <v>0</v>
      </c>
    </row>
    <row r="362" spans="1:10" x14ac:dyDescent="0.45">
      <c r="A362" s="56">
        <v>5</v>
      </c>
      <c r="B362" s="56">
        <v>1</v>
      </c>
      <c r="C362" s="43">
        <v>1</v>
      </c>
      <c r="D362" s="56">
        <v>5</v>
      </c>
      <c r="E362" s="43" t="str">
        <f t="shared" si="50"/>
        <v>Enrolled PT, met credits | All Entering Cohort | All Incomes</v>
      </c>
      <c r="F362" s="43" t="s">
        <v>5</v>
      </c>
      <c r="G362" s="43" t="s">
        <v>46</v>
      </c>
      <c r="H362" s="43" t="s">
        <v>50</v>
      </c>
      <c r="I362" s="43" t="s">
        <v>74</v>
      </c>
      <c r="J362" s="53">
        <f>DataEntry!I80+DataEntry!K80+DataEntry!U80+DataEntry!W80</f>
        <v>0</v>
      </c>
    </row>
    <row r="363" spans="1:10" x14ac:dyDescent="0.45">
      <c r="A363" s="56">
        <v>5</v>
      </c>
      <c r="B363" s="56">
        <v>1</v>
      </c>
      <c r="C363" s="43">
        <v>2</v>
      </c>
      <c r="D363" s="56">
        <v>5</v>
      </c>
      <c r="E363" s="43" t="str">
        <f t="shared" si="50"/>
        <v>Enrolled PT, met credits | All Entering Cohort | Pell Recipient</v>
      </c>
      <c r="F363" s="43" t="s">
        <v>5</v>
      </c>
      <c r="G363" s="43" t="s">
        <v>46</v>
      </c>
      <c r="H363" s="43" t="s">
        <v>50</v>
      </c>
      <c r="I363" s="43" t="s">
        <v>54</v>
      </c>
      <c r="J363" s="53">
        <f>DataEntry!I111+DataEntry!K111+DataEntry!U111+DataEntry!W111</f>
        <v>0</v>
      </c>
    </row>
    <row r="364" spans="1:10" x14ac:dyDescent="0.45">
      <c r="A364" s="56">
        <v>5</v>
      </c>
      <c r="B364" s="56">
        <v>1</v>
      </c>
      <c r="C364" s="56">
        <v>3</v>
      </c>
      <c r="D364" s="56">
        <v>5</v>
      </c>
      <c r="E364" s="43" t="str">
        <f t="shared" ref="E364" si="54">CONCATENATE(F364, " | ", G364, " | ", I364)</f>
        <v>Enrolled PT, met credits | All Entering Cohort | Non-Pell Recipient</v>
      </c>
      <c r="F364" s="43" t="s">
        <v>5</v>
      </c>
      <c r="G364" s="43" t="s">
        <v>46</v>
      </c>
      <c r="H364" s="43" t="s">
        <v>50</v>
      </c>
      <c r="I364" s="56" t="s">
        <v>55</v>
      </c>
      <c r="J364" s="53">
        <f>DataEntry!I112+DataEntry!K112+DataEntry!U112+DataEntry!W112</f>
        <v>0</v>
      </c>
    </row>
    <row r="365" spans="1:10" x14ac:dyDescent="0.45">
      <c r="A365" s="57">
        <v>5</v>
      </c>
      <c r="B365" s="57">
        <v>1</v>
      </c>
      <c r="C365" s="49">
        <v>4</v>
      </c>
      <c r="D365" s="57">
        <v>5</v>
      </c>
      <c r="E365" s="49" t="str">
        <f t="shared" si="50"/>
        <v>Enrolled PT, met credits | All Entering Cohort | Unknown Pell</v>
      </c>
      <c r="F365" s="49" t="s">
        <v>5</v>
      </c>
      <c r="G365" s="49" t="s">
        <v>46</v>
      </c>
      <c r="H365" s="49" t="s">
        <v>50</v>
      </c>
      <c r="I365" s="49" t="s">
        <v>56</v>
      </c>
      <c r="J365" s="54">
        <f>DataEntry!I113+DataEntry!K113+DataEntry!U113+DataEntry!W113</f>
        <v>0</v>
      </c>
    </row>
    <row r="366" spans="1:10" x14ac:dyDescent="0.45">
      <c r="A366" s="56">
        <v>5</v>
      </c>
      <c r="B366" s="43">
        <v>2</v>
      </c>
      <c r="C366" s="43">
        <v>1</v>
      </c>
      <c r="D366" s="43">
        <v>2</v>
      </c>
      <c r="E366" s="43" t="str">
        <f t="shared" si="50"/>
        <v>Enrolled FT | First-Time Freshmen (FTIC) | All Incomes</v>
      </c>
      <c r="F366" s="43" t="s">
        <v>1</v>
      </c>
      <c r="G366" s="43" t="s">
        <v>43</v>
      </c>
      <c r="H366" s="43" t="s">
        <v>50</v>
      </c>
      <c r="I366" s="43" t="s">
        <v>74</v>
      </c>
      <c r="J366" s="53">
        <f>DataEntry!C39</f>
        <v>0</v>
      </c>
    </row>
    <row r="367" spans="1:10" x14ac:dyDescent="0.45">
      <c r="A367" s="56">
        <v>5</v>
      </c>
      <c r="B367" s="43">
        <v>2</v>
      </c>
      <c r="C367" s="43">
        <v>2</v>
      </c>
      <c r="D367" s="43">
        <v>2</v>
      </c>
      <c r="E367" s="43" t="str">
        <f t="shared" si="50"/>
        <v>Enrolled FT | First-Time Freshmen (FTIC) | Pell Recipient</v>
      </c>
      <c r="F367" s="43" t="s">
        <v>1</v>
      </c>
      <c r="G367" s="43" t="s">
        <v>43</v>
      </c>
      <c r="H367" s="43" t="s">
        <v>50</v>
      </c>
      <c r="I367" s="43" t="s">
        <v>54</v>
      </c>
      <c r="J367" s="53">
        <f>DataEntry!C70</f>
        <v>0</v>
      </c>
    </row>
    <row r="368" spans="1:10" x14ac:dyDescent="0.45">
      <c r="A368" s="56">
        <v>5</v>
      </c>
      <c r="B368" s="56">
        <v>2</v>
      </c>
      <c r="C368" s="56">
        <v>3</v>
      </c>
      <c r="D368" s="56">
        <v>2</v>
      </c>
      <c r="E368" s="43" t="str">
        <f t="shared" ref="E368" si="55">CONCATENATE(F368, " | ", G368, " | ", I368)</f>
        <v>Enrolled FT | First-Time Freshmen (FTIC) | Non-Pell Recipient</v>
      </c>
      <c r="F368" s="43" t="s">
        <v>1</v>
      </c>
      <c r="G368" s="43" t="s">
        <v>43</v>
      </c>
      <c r="H368" s="43" t="s">
        <v>50</v>
      </c>
      <c r="I368" s="56" t="s">
        <v>55</v>
      </c>
      <c r="J368" s="53">
        <f>DataEntry!C71</f>
        <v>0</v>
      </c>
    </row>
    <row r="369" spans="1:10" x14ac:dyDescent="0.45">
      <c r="A369" s="57">
        <v>5</v>
      </c>
      <c r="B369" s="49">
        <v>2</v>
      </c>
      <c r="C369" s="49">
        <v>4</v>
      </c>
      <c r="D369" s="49">
        <v>2</v>
      </c>
      <c r="E369" s="49" t="str">
        <f t="shared" si="50"/>
        <v>Enrolled FT | First-Time Freshmen (FTIC) | Unknown Pell</v>
      </c>
      <c r="F369" s="49" t="s">
        <v>1</v>
      </c>
      <c r="G369" s="49" t="s">
        <v>43</v>
      </c>
      <c r="H369" s="49" t="s">
        <v>50</v>
      </c>
      <c r="I369" s="49" t="s">
        <v>56</v>
      </c>
      <c r="J369" s="54">
        <f>DataEntry!C72</f>
        <v>0</v>
      </c>
    </row>
    <row r="370" spans="1:10" x14ac:dyDescent="0.45">
      <c r="A370" s="56">
        <v>5</v>
      </c>
      <c r="B370" s="4">
        <v>2</v>
      </c>
      <c r="C370" s="43">
        <v>1</v>
      </c>
      <c r="D370" s="4">
        <v>3</v>
      </c>
      <c r="E370" s="4" t="str">
        <f t="shared" si="50"/>
        <v>Enrolled PT | First-Time Freshmen (FTIC) | All Incomes</v>
      </c>
      <c r="F370" s="4" t="s">
        <v>2</v>
      </c>
      <c r="G370" s="43" t="s">
        <v>43</v>
      </c>
      <c r="H370" s="4" t="s">
        <v>50</v>
      </c>
      <c r="I370" s="43" t="s">
        <v>74</v>
      </c>
      <c r="J370" s="59">
        <f>DataEntry!E39</f>
        <v>0</v>
      </c>
    </row>
    <row r="371" spans="1:10" x14ac:dyDescent="0.45">
      <c r="A371" s="56">
        <v>5</v>
      </c>
      <c r="B371" s="4">
        <v>2</v>
      </c>
      <c r="C371" s="43">
        <v>2</v>
      </c>
      <c r="D371" s="4">
        <v>3</v>
      </c>
      <c r="E371" s="4" t="str">
        <f t="shared" si="50"/>
        <v>Enrolled PT | First-Time Freshmen (FTIC) | Pell Recipient</v>
      </c>
      <c r="F371" s="4" t="s">
        <v>2</v>
      </c>
      <c r="G371" s="43" t="s">
        <v>43</v>
      </c>
      <c r="H371" s="4" t="s">
        <v>50</v>
      </c>
      <c r="I371" s="43" t="s">
        <v>54</v>
      </c>
      <c r="J371" s="59">
        <f>DataEntry!E70</f>
        <v>0</v>
      </c>
    </row>
    <row r="372" spans="1:10" x14ac:dyDescent="0.45">
      <c r="A372" s="56">
        <v>5</v>
      </c>
      <c r="B372" s="4">
        <v>2</v>
      </c>
      <c r="C372" s="56">
        <v>3</v>
      </c>
      <c r="D372" s="56">
        <v>3</v>
      </c>
      <c r="E372" s="4" t="str">
        <f t="shared" ref="E372" si="56">CONCATENATE(F372, " | ", G372, " | ", I372)</f>
        <v>Enrolled PT | First-Time Freshmen (FTIC) | Non-Pell Recipient</v>
      </c>
      <c r="F372" s="4" t="s">
        <v>2</v>
      </c>
      <c r="G372" s="43" t="s">
        <v>43</v>
      </c>
      <c r="H372" s="4" t="s">
        <v>50</v>
      </c>
      <c r="I372" s="56" t="s">
        <v>55</v>
      </c>
      <c r="J372" s="59">
        <f>DataEntry!E71</f>
        <v>0</v>
      </c>
    </row>
    <row r="373" spans="1:10" x14ac:dyDescent="0.45">
      <c r="A373" s="57">
        <v>5</v>
      </c>
      <c r="B373" s="49">
        <v>2</v>
      </c>
      <c r="C373" s="49">
        <v>4</v>
      </c>
      <c r="D373" s="49">
        <v>3</v>
      </c>
      <c r="E373" s="49" t="str">
        <f t="shared" si="50"/>
        <v>Enrolled PT | First-Time Freshmen (FTIC) | Unknown Pell</v>
      </c>
      <c r="F373" s="49" t="s">
        <v>2</v>
      </c>
      <c r="G373" s="49" t="s">
        <v>43</v>
      </c>
      <c r="H373" s="49" t="s">
        <v>50</v>
      </c>
      <c r="I373" s="49" t="s">
        <v>56</v>
      </c>
      <c r="J373" s="54">
        <f>DataEntry!E72</f>
        <v>0</v>
      </c>
    </row>
    <row r="374" spans="1:10" x14ac:dyDescent="0.45">
      <c r="A374" s="56">
        <v>5</v>
      </c>
      <c r="B374" s="43">
        <v>2</v>
      </c>
      <c r="C374" s="43">
        <v>1</v>
      </c>
      <c r="D374" s="43">
        <v>4</v>
      </c>
      <c r="E374" s="43" t="str">
        <f t="shared" si="50"/>
        <v>Enrolled FT, met credits | First-Time Freshmen (FTIC) | All Incomes</v>
      </c>
      <c r="F374" s="43" t="s">
        <v>3</v>
      </c>
      <c r="G374" s="43" t="s">
        <v>43</v>
      </c>
      <c r="H374" s="43" t="s">
        <v>50</v>
      </c>
      <c r="I374" s="43" t="s">
        <v>74</v>
      </c>
      <c r="J374" s="53">
        <f>DataEntry!C80+DataEntry!E80</f>
        <v>0</v>
      </c>
    </row>
    <row r="375" spans="1:10" x14ac:dyDescent="0.45">
      <c r="A375" s="56">
        <v>5</v>
      </c>
      <c r="B375" s="43">
        <v>2</v>
      </c>
      <c r="C375" s="43">
        <v>2</v>
      </c>
      <c r="D375" s="43">
        <v>4</v>
      </c>
      <c r="E375" s="43" t="str">
        <f t="shared" si="50"/>
        <v>Enrolled FT, met credits | First-Time Freshmen (FTIC) | Pell Recipient</v>
      </c>
      <c r="F375" s="43" t="s">
        <v>3</v>
      </c>
      <c r="G375" s="43" t="s">
        <v>43</v>
      </c>
      <c r="H375" s="43" t="s">
        <v>50</v>
      </c>
      <c r="I375" s="43" t="s">
        <v>54</v>
      </c>
      <c r="J375" s="53">
        <f>DataEntry!C111+DataEntry!E111</f>
        <v>0</v>
      </c>
    </row>
    <row r="376" spans="1:10" x14ac:dyDescent="0.45">
      <c r="A376" s="56">
        <v>5</v>
      </c>
      <c r="B376" s="56">
        <v>2</v>
      </c>
      <c r="C376" s="56">
        <v>3</v>
      </c>
      <c r="D376" s="56">
        <v>4</v>
      </c>
      <c r="E376" s="43" t="str">
        <f t="shared" ref="E376" si="57">CONCATENATE(F376, " | ", G376, " | ", I376)</f>
        <v>Enrolled FT, met credits | First-Time Freshmen (FTIC) | Non-Pell Recipient</v>
      </c>
      <c r="F376" s="43" t="s">
        <v>3</v>
      </c>
      <c r="G376" s="43" t="s">
        <v>43</v>
      </c>
      <c r="H376" s="43" t="s">
        <v>50</v>
      </c>
      <c r="I376" s="56" t="s">
        <v>55</v>
      </c>
      <c r="J376" s="53">
        <f>DataEntry!C112+DataEntry!E112</f>
        <v>0</v>
      </c>
    </row>
    <row r="377" spans="1:10" x14ac:dyDescent="0.45">
      <c r="A377" s="57">
        <v>5</v>
      </c>
      <c r="B377" s="49">
        <v>2</v>
      </c>
      <c r="C377" s="49">
        <v>4</v>
      </c>
      <c r="D377" s="49">
        <v>4</v>
      </c>
      <c r="E377" s="49" t="str">
        <f t="shared" si="50"/>
        <v>Enrolled FT, met credits | First-Time Freshmen (FTIC) | Unknown Pell</v>
      </c>
      <c r="F377" s="49" t="s">
        <v>3</v>
      </c>
      <c r="G377" s="49" t="s">
        <v>43</v>
      </c>
      <c r="H377" s="49" t="s">
        <v>50</v>
      </c>
      <c r="I377" s="49" t="s">
        <v>56</v>
      </c>
      <c r="J377" s="53">
        <f>DataEntry!C113+DataEntry!E113</f>
        <v>0</v>
      </c>
    </row>
    <row r="378" spans="1:10" x14ac:dyDescent="0.45">
      <c r="A378" s="56">
        <v>5</v>
      </c>
      <c r="B378" s="43">
        <v>2</v>
      </c>
      <c r="C378" s="43">
        <v>1</v>
      </c>
      <c r="D378" s="43">
        <v>5</v>
      </c>
      <c r="E378" s="43" t="str">
        <f t="shared" si="50"/>
        <v>Enrolled PT, met credits | First-Time Freshmen (FTIC) | All Incomes</v>
      </c>
      <c r="F378" s="43" t="s">
        <v>5</v>
      </c>
      <c r="G378" s="43" t="s">
        <v>43</v>
      </c>
      <c r="H378" s="43" t="s">
        <v>50</v>
      </c>
      <c r="I378" s="43" t="s">
        <v>74</v>
      </c>
      <c r="J378" s="55">
        <f>DataEntry!I80+DataEntry!K80</f>
        <v>0</v>
      </c>
    </row>
    <row r="379" spans="1:10" x14ac:dyDescent="0.45">
      <c r="A379" s="56">
        <v>5</v>
      </c>
      <c r="B379" s="43">
        <v>2</v>
      </c>
      <c r="C379" s="43">
        <v>2</v>
      </c>
      <c r="D379" s="43">
        <v>5</v>
      </c>
      <c r="E379" s="43" t="str">
        <f t="shared" si="50"/>
        <v>Enrolled PT, met credits | First-Time Freshmen (FTIC) | Pell Recipient</v>
      </c>
      <c r="F379" s="43" t="s">
        <v>5</v>
      </c>
      <c r="G379" s="43" t="s">
        <v>43</v>
      </c>
      <c r="H379" s="43" t="s">
        <v>50</v>
      </c>
      <c r="I379" s="43" t="s">
        <v>54</v>
      </c>
      <c r="J379" s="53">
        <f>DataEntry!I111+DataEntry!K111</f>
        <v>0</v>
      </c>
    </row>
    <row r="380" spans="1:10" x14ac:dyDescent="0.45">
      <c r="A380" s="56">
        <v>5</v>
      </c>
      <c r="B380" s="56">
        <v>2</v>
      </c>
      <c r="C380" s="56">
        <v>3</v>
      </c>
      <c r="D380" s="56">
        <v>5</v>
      </c>
      <c r="E380" s="43" t="str">
        <f t="shared" ref="E380" si="58">CONCATENATE(F380, " | ", G380, " | ", I380)</f>
        <v>Enrolled PT, met credits | First-Time Freshmen (FTIC) | Non-Pell Recipient</v>
      </c>
      <c r="F380" s="43" t="s">
        <v>5</v>
      </c>
      <c r="G380" s="43" t="s">
        <v>43</v>
      </c>
      <c r="H380" s="43" t="s">
        <v>50</v>
      </c>
      <c r="I380" s="56" t="s">
        <v>55</v>
      </c>
      <c r="J380" s="53">
        <f>DataEntry!I112+DataEntry!K112</f>
        <v>0</v>
      </c>
    </row>
    <row r="381" spans="1:10" x14ac:dyDescent="0.45">
      <c r="A381" s="57">
        <v>5</v>
      </c>
      <c r="B381" s="49">
        <v>2</v>
      </c>
      <c r="C381" s="49">
        <v>4</v>
      </c>
      <c r="D381" s="49">
        <v>5</v>
      </c>
      <c r="E381" s="49" t="str">
        <f t="shared" si="50"/>
        <v>Enrolled PT, met credits | First-Time Freshmen (FTIC) | Unknown Pell</v>
      </c>
      <c r="F381" s="49" t="s">
        <v>5</v>
      </c>
      <c r="G381" s="49" t="s">
        <v>43</v>
      </c>
      <c r="H381" s="49" t="s">
        <v>50</v>
      </c>
      <c r="I381" s="49" t="s">
        <v>56</v>
      </c>
      <c r="J381" s="54">
        <f>DataEntry!I113+DataEntry!K113</f>
        <v>0</v>
      </c>
    </row>
    <row r="382" spans="1:10" x14ac:dyDescent="0.45">
      <c r="A382" s="56">
        <v>5</v>
      </c>
      <c r="B382" s="43">
        <v>3</v>
      </c>
      <c r="C382" s="43">
        <v>1</v>
      </c>
      <c r="D382" s="43">
        <v>2</v>
      </c>
      <c r="E382" s="43" t="str">
        <f t="shared" si="50"/>
        <v>Enrolled FT | Transfers/Prior Credit | All Incomes</v>
      </c>
      <c r="F382" s="43" t="s">
        <v>1</v>
      </c>
      <c r="G382" s="43" t="s">
        <v>9</v>
      </c>
      <c r="H382" s="43" t="s">
        <v>50</v>
      </c>
      <c r="I382" s="43" t="s">
        <v>74</v>
      </c>
      <c r="J382" s="53">
        <f>DataEntry!G39</f>
        <v>0</v>
      </c>
    </row>
    <row r="383" spans="1:10" x14ac:dyDescent="0.45">
      <c r="A383" s="56">
        <v>5</v>
      </c>
      <c r="B383" s="43">
        <v>3</v>
      </c>
      <c r="C383" s="43">
        <v>2</v>
      </c>
      <c r="D383" s="43">
        <v>2</v>
      </c>
      <c r="E383" s="43" t="str">
        <f t="shared" si="50"/>
        <v>Enrolled FT | Transfers/Prior Credit | Pell Recipient</v>
      </c>
      <c r="F383" s="43" t="s">
        <v>1</v>
      </c>
      <c r="G383" s="43" t="s">
        <v>9</v>
      </c>
      <c r="H383" s="43" t="s">
        <v>50</v>
      </c>
      <c r="I383" s="43" t="s">
        <v>54</v>
      </c>
      <c r="J383" s="53">
        <f>DataEntry!G70</f>
        <v>0</v>
      </c>
    </row>
    <row r="384" spans="1:10" x14ac:dyDescent="0.45">
      <c r="A384" s="56">
        <v>5</v>
      </c>
      <c r="B384" s="56">
        <v>3</v>
      </c>
      <c r="C384" s="56">
        <v>3</v>
      </c>
      <c r="D384" s="56">
        <v>2</v>
      </c>
      <c r="E384" s="43" t="str">
        <f t="shared" ref="E384" si="59">CONCATENATE(F384, " | ", G384, " | ", I384)</f>
        <v>Enrolled FT | Transfers/Prior Credit | Non-Pell Recipient</v>
      </c>
      <c r="F384" s="43" t="s">
        <v>1</v>
      </c>
      <c r="G384" s="43" t="s">
        <v>9</v>
      </c>
      <c r="H384" s="43" t="s">
        <v>50</v>
      </c>
      <c r="I384" s="56" t="s">
        <v>55</v>
      </c>
      <c r="J384" s="53">
        <f>DataEntry!G71</f>
        <v>0</v>
      </c>
    </row>
    <row r="385" spans="1:10" x14ac:dyDescent="0.45">
      <c r="A385" s="57">
        <v>5</v>
      </c>
      <c r="B385" s="49">
        <v>3</v>
      </c>
      <c r="C385" s="49">
        <v>4</v>
      </c>
      <c r="D385" s="49">
        <v>2</v>
      </c>
      <c r="E385" s="49" t="str">
        <f t="shared" si="50"/>
        <v>Enrolled FT | Transfers/Prior Credit | Unknown Pell</v>
      </c>
      <c r="F385" s="49" t="s">
        <v>1</v>
      </c>
      <c r="G385" s="49" t="s">
        <v>9</v>
      </c>
      <c r="H385" s="49" t="s">
        <v>50</v>
      </c>
      <c r="I385" s="49" t="s">
        <v>56</v>
      </c>
      <c r="J385" s="54">
        <f>DataEntry!G72</f>
        <v>0</v>
      </c>
    </row>
    <row r="386" spans="1:10" x14ac:dyDescent="0.45">
      <c r="A386" s="56">
        <v>5</v>
      </c>
      <c r="B386" s="43">
        <v>3</v>
      </c>
      <c r="C386" s="43">
        <v>1</v>
      </c>
      <c r="D386" s="43">
        <v>3</v>
      </c>
      <c r="E386" s="43" t="str">
        <f t="shared" si="50"/>
        <v>Enrolled PT | Transfers/Prior Credit | All Incomes</v>
      </c>
      <c r="F386" s="43" t="s">
        <v>2</v>
      </c>
      <c r="G386" s="43" t="s">
        <v>9</v>
      </c>
      <c r="H386" s="43" t="s">
        <v>50</v>
      </c>
      <c r="I386" s="43" t="s">
        <v>74</v>
      </c>
      <c r="J386" s="53">
        <f>DataEntry!I39</f>
        <v>0</v>
      </c>
    </row>
    <row r="387" spans="1:10" x14ac:dyDescent="0.45">
      <c r="A387" s="56">
        <v>5</v>
      </c>
      <c r="B387" s="43">
        <v>3</v>
      </c>
      <c r="C387" s="43">
        <v>2</v>
      </c>
      <c r="D387" s="43">
        <v>3</v>
      </c>
      <c r="E387" s="43" t="str">
        <f t="shared" si="50"/>
        <v>Enrolled PT | Transfers/Prior Credit | Pell Recipient</v>
      </c>
      <c r="F387" s="43" t="s">
        <v>2</v>
      </c>
      <c r="G387" s="43" t="s">
        <v>9</v>
      </c>
      <c r="H387" s="43" t="s">
        <v>50</v>
      </c>
      <c r="I387" s="43" t="s">
        <v>54</v>
      </c>
      <c r="J387" s="53">
        <f>DataEntry!I70</f>
        <v>0</v>
      </c>
    </row>
    <row r="388" spans="1:10" x14ac:dyDescent="0.45">
      <c r="A388" s="56">
        <v>5</v>
      </c>
      <c r="B388" s="56">
        <v>3</v>
      </c>
      <c r="C388" s="56">
        <v>3</v>
      </c>
      <c r="D388" s="56">
        <v>3</v>
      </c>
      <c r="E388" s="43" t="str">
        <f t="shared" ref="E388" si="60">CONCATENATE(F388, " | ", G388, " | ", I388)</f>
        <v>Enrolled PT | Transfers/Prior Credit | Non-Pell Recipient</v>
      </c>
      <c r="F388" s="43" t="s">
        <v>2</v>
      </c>
      <c r="G388" s="43" t="s">
        <v>9</v>
      </c>
      <c r="H388" s="43" t="s">
        <v>50</v>
      </c>
      <c r="I388" s="56" t="s">
        <v>55</v>
      </c>
      <c r="J388" s="53">
        <f>DataEntry!I71</f>
        <v>0</v>
      </c>
    </row>
    <row r="389" spans="1:10" x14ac:dyDescent="0.45">
      <c r="A389" s="57">
        <v>5</v>
      </c>
      <c r="B389" s="49">
        <v>3</v>
      </c>
      <c r="C389" s="49">
        <v>4</v>
      </c>
      <c r="D389" s="49">
        <v>3</v>
      </c>
      <c r="E389" s="49" t="str">
        <f t="shared" si="50"/>
        <v>Enrolled PT | Transfers/Prior Credit | Unknown Pell</v>
      </c>
      <c r="F389" s="49" t="s">
        <v>2</v>
      </c>
      <c r="G389" s="49" t="s">
        <v>9</v>
      </c>
      <c r="H389" s="49" t="s">
        <v>50</v>
      </c>
      <c r="I389" s="49" t="s">
        <v>56</v>
      </c>
      <c r="J389" s="54">
        <f>DataEntry!I72</f>
        <v>0</v>
      </c>
    </row>
    <row r="390" spans="1:10" x14ac:dyDescent="0.45">
      <c r="A390" s="56">
        <v>5</v>
      </c>
      <c r="B390" s="43">
        <v>3</v>
      </c>
      <c r="C390" s="43">
        <v>1</v>
      </c>
      <c r="D390" s="43">
        <v>4</v>
      </c>
      <c r="E390" s="43" t="str">
        <f t="shared" si="50"/>
        <v>Enrolled FT, met credits | Transfers/Prior Credit | All Incomes</v>
      </c>
      <c r="F390" s="43" t="s">
        <v>3</v>
      </c>
      <c r="G390" s="43" t="s">
        <v>9</v>
      </c>
      <c r="H390" s="43" t="s">
        <v>50</v>
      </c>
      <c r="I390" s="43" t="s">
        <v>74</v>
      </c>
      <c r="J390" s="53">
        <f>DataEntry!O80+DataEntry!Q80</f>
        <v>0</v>
      </c>
    </row>
    <row r="391" spans="1:10" x14ac:dyDescent="0.45">
      <c r="A391" s="56">
        <v>5</v>
      </c>
      <c r="B391" s="43">
        <v>3</v>
      </c>
      <c r="C391" s="43">
        <v>2</v>
      </c>
      <c r="D391" s="43">
        <v>4</v>
      </c>
      <c r="E391" s="43" t="str">
        <f t="shared" si="50"/>
        <v>Enrolled FT, met credits | Transfers/Prior Credit | Pell Recipient</v>
      </c>
      <c r="F391" s="43" t="s">
        <v>3</v>
      </c>
      <c r="G391" s="43" t="s">
        <v>9</v>
      </c>
      <c r="H391" s="43" t="s">
        <v>50</v>
      </c>
      <c r="I391" s="43" t="s">
        <v>54</v>
      </c>
      <c r="J391" s="53">
        <f>DataEntry!O111+DataEntry!Q111</f>
        <v>0</v>
      </c>
    </row>
    <row r="392" spans="1:10" x14ac:dyDescent="0.45">
      <c r="A392" s="56">
        <v>5</v>
      </c>
      <c r="B392" s="56">
        <v>3</v>
      </c>
      <c r="C392" s="56">
        <v>3</v>
      </c>
      <c r="D392" s="56">
        <v>4</v>
      </c>
      <c r="E392" s="43" t="str">
        <f t="shared" ref="E392" si="61">CONCATENATE(F392, " | ", G392, " | ", I392)</f>
        <v>Enrolled FT, met credits | Transfers/Prior Credit | Non-Pell Recipient</v>
      </c>
      <c r="F392" s="43" t="s">
        <v>3</v>
      </c>
      <c r="G392" s="43" t="s">
        <v>9</v>
      </c>
      <c r="H392" s="43" t="s">
        <v>50</v>
      </c>
      <c r="I392" s="56" t="s">
        <v>55</v>
      </c>
      <c r="J392" s="53">
        <f>DataEntry!O112+DataEntry!Q112</f>
        <v>0</v>
      </c>
    </row>
    <row r="393" spans="1:10" x14ac:dyDescent="0.45">
      <c r="A393" s="57">
        <v>5</v>
      </c>
      <c r="B393" s="49">
        <v>3</v>
      </c>
      <c r="C393" s="49">
        <v>4</v>
      </c>
      <c r="D393" s="49">
        <v>4</v>
      </c>
      <c r="E393" s="49" t="str">
        <f t="shared" si="50"/>
        <v>Enrolled FT, met credits | Transfers/Prior Credit | Unknown Pell</v>
      </c>
      <c r="F393" s="49" t="s">
        <v>3</v>
      </c>
      <c r="G393" s="49" t="s">
        <v>9</v>
      </c>
      <c r="H393" s="49" t="s">
        <v>50</v>
      </c>
      <c r="I393" s="49" t="s">
        <v>56</v>
      </c>
      <c r="J393" s="54">
        <f>DataEntry!O113+DataEntry!Q113</f>
        <v>0</v>
      </c>
    </row>
    <row r="394" spans="1:10" x14ac:dyDescent="0.45">
      <c r="A394" s="56">
        <v>5</v>
      </c>
      <c r="B394" s="43">
        <v>3</v>
      </c>
      <c r="C394" s="43">
        <v>1</v>
      </c>
      <c r="D394" s="43">
        <v>5</v>
      </c>
      <c r="E394" s="43" t="str">
        <f t="shared" si="50"/>
        <v>Enrolled PT, met credits | Transfers/Prior Credit | All Incomes</v>
      </c>
      <c r="F394" s="43" t="s">
        <v>5</v>
      </c>
      <c r="G394" s="43" t="s">
        <v>9</v>
      </c>
      <c r="H394" s="43" t="s">
        <v>50</v>
      </c>
      <c r="I394" s="43" t="s">
        <v>74</v>
      </c>
      <c r="J394" s="53">
        <f>DataEntry!U80+DataEntry!W80</f>
        <v>0</v>
      </c>
    </row>
    <row r="395" spans="1:10" x14ac:dyDescent="0.45">
      <c r="A395" s="56">
        <v>5</v>
      </c>
      <c r="B395" s="43">
        <v>3</v>
      </c>
      <c r="C395" s="43">
        <v>2</v>
      </c>
      <c r="D395" s="43">
        <v>5</v>
      </c>
      <c r="E395" s="43" t="str">
        <f t="shared" si="50"/>
        <v>Enrolled PT, met credits | Transfers/Prior Credit | Pell Recipient</v>
      </c>
      <c r="F395" s="43" t="s">
        <v>5</v>
      </c>
      <c r="G395" s="43" t="s">
        <v>9</v>
      </c>
      <c r="H395" s="43" t="s">
        <v>50</v>
      </c>
      <c r="I395" s="43" t="s">
        <v>54</v>
      </c>
      <c r="J395" s="53">
        <f>DataEntry!U111+DataEntry!W111</f>
        <v>0</v>
      </c>
    </row>
    <row r="396" spans="1:10" x14ac:dyDescent="0.45">
      <c r="A396" s="56">
        <v>5</v>
      </c>
      <c r="B396" s="56">
        <v>3</v>
      </c>
      <c r="C396" s="56">
        <v>3</v>
      </c>
      <c r="D396" s="56">
        <v>5</v>
      </c>
      <c r="E396" s="43" t="str">
        <f t="shared" ref="E396" si="62">CONCATENATE(F396, " | ", G396, " | ", I396)</f>
        <v>Enrolled PT, met credits | Transfers/Prior Credit | Non-Pell Recipient</v>
      </c>
      <c r="F396" s="43" t="s">
        <v>5</v>
      </c>
      <c r="G396" s="43" t="s">
        <v>9</v>
      </c>
      <c r="H396" s="43" t="s">
        <v>50</v>
      </c>
      <c r="I396" s="56" t="s">
        <v>55</v>
      </c>
      <c r="J396" s="53">
        <f>DataEntry!U112+DataEntry!W112</f>
        <v>0</v>
      </c>
    </row>
    <row r="397" spans="1:10" x14ac:dyDescent="0.45">
      <c r="A397" s="57">
        <v>5</v>
      </c>
      <c r="B397" s="49">
        <v>3</v>
      </c>
      <c r="C397" s="49">
        <v>4</v>
      </c>
      <c r="D397" s="49">
        <v>5</v>
      </c>
      <c r="E397" s="49" t="str">
        <f t="shared" si="50"/>
        <v>Enrolled PT, met credits | Transfers/Prior Credit | Unknown Pell</v>
      </c>
      <c r="F397" s="49" t="s">
        <v>5</v>
      </c>
      <c r="G397" s="49" t="s">
        <v>9</v>
      </c>
      <c r="H397" s="49" t="s">
        <v>50</v>
      </c>
      <c r="I397" s="49" t="s">
        <v>56</v>
      </c>
      <c r="J397" s="54">
        <f>DataEntry!U113+DataEntry!W113</f>
        <v>0</v>
      </c>
    </row>
  </sheetData>
  <sheetProtection algorithmName="SHA-512" hashValue="2QFoP4Lg/jmljpxAZ1vTKjvJGT+naW2D9w0432aLj5C84jKf4db1U8CgYPJthT42GSBKRezMeuYqr1KrbbBRww==" saltValue="wXYn6BQt7AfKA8h+woI33A==" spinCount="100000" sheet="1" objects="1" scenarios="1"/>
  <autoFilter ref="A1:J397" xr:uid="{00000000-0009-0000-0000-000005000000}"/>
  <sortState xmlns:xlrd2="http://schemas.microsoft.com/office/spreadsheetml/2017/richdata2" ref="B2:J151">
    <sortCondition ref="D2:D51"/>
    <sortCondition ref="C2:C5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ddres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DD597CC5827B4BBDD0B0E54D131A82" ma:contentTypeVersion="14" ma:contentTypeDescription="Create a new document." ma:contentTypeScope="" ma:versionID="ff09f316f94dd26a30b4f653bd1148a3">
  <xsd:schema xmlns:xsd="http://www.w3.org/2001/XMLSchema" xmlns:xs="http://www.w3.org/2001/XMLSchema" xmlns:p="http://schemas.microsoft.com/office/2006/metadata/properties" xmlns:ns1="http://schemas.microsoft.com/sharepoint/v3" xmlns:ns3="248670a6-fb34-4b14-a986-d75bf2c5a9dd" xmlns:ns4="a8848554-8a75-4a06-a4d6-f4b234f8c1aa" targetNamespace="http://schemas.microsoft.com/office/2006/metadata/properties" ma:root="true" ma:fieldsID="1cdd941ba99f303dd2f5fee2ddf3f42d" ns1:_="" ns3:_="" ns4:_="">
    <xsd:import namespace="http://schemas.microsoft.com/sharepoint/v3"/>
    <xsd:import namespace="248670a6-fb34-4b14-a986-d75bf2c5a9dd"/>
    <xsd:import namespace="a8848554-8a75-4a06-a4d6-f4b234f8c1aa"/>
    <xsd:element name="properties">
      <xsd:complexType>
        <xsd:sequence>
          <xsd:element name="documentManagement">
            <xsd:complexType>
              <xsd:all>
                <xsd:element ref="ns3:SharedWithUsers" minOccurs="0"/>
                <xsd:element ref="ns1:IMAddres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ddress" ma:index="9" nillable="true" ma:displayName="IM Address" ma:internalName="IMAddres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8670a6-fb34-4b14-a986-d75bf2c5a9d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48554-8a75-4a06-a4d6-f4b234f8c1a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A99A08-F503-4DEE-8B1F-04177A26ED73}">
  <ds:schemaRefs>
    <ds:schemaRef ds:uri="http://schemas.microsoft.com/office/2006/documentManagement/types"/>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248670a6-fb34-4b14-a986-d75bf2c5a9dd"/>
    <ds:schemaRef ds:uri="http://schemas.microsoft.com/office/infopath/2007/PartnerControls"/>
    <ds:schemaRef ds:uri="a8848554-8a75-4a06-a4d6-f4b234f8c1aa"/>
    <ds:schemaRef ds:uri="http://www.w3.org/XML/1998/namespace"/>
    <ds:schemaRef ds:uri="http://purl.org/dc/elements/1.1/"/>
  </ds:schemaRefs>
</ds:datastoreItem>
</file>

<file path=customXml/itemProps2.xml><?xml version="1.0" encoding="utf-8"?>
<ds:datastoreItem xmlns:ds="http://schemas.openxmlformats.org/officeDocument/2006/customXml" ds:itemID="{851A5948-3BD1-4F04-9C51-EF8E92538275}">
  <ds:schemaRefs>
    <ds:schemaRef ds:uri="http://schemas.microsoft.com/sharepoint/v3/contenttype/forms"/>
  </ds:schemaRefs>
</ds:datastoreItem>
</file>

<file path=customXml/itemProps3.xml><?xml version="1.0" encoding="utf-8"?>
<ds:datastoreItem xmlns:ds="http://schemas.openxmlformats.org/officeDocument/2006/customXml" ds:itemID="{EF977FEA-1EB8-4B55-B3D4-0ED897CFA7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48670a6-fb34-4b14-a986-d75bf2c5a9dd"/>
    <ds:schemaRef ds:uri="a8848554-8a75-4a06-a4d6-f4b234f8c1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DataEntry</vt:lpstr>
      <vt:lpstr>Pipeline</vt:lpstr>
      <vt:lpstr>Loss</vt:lpstr>
      <vt:lpstr>Diversity</vt:lpstr>
      <vt:lpstr>GraphControls</vt:lpstr>
      <vt:lpstr>WorkingData</vt:lpstr>
      <vt:lpstr>Age</vt:lpstr>
      <vt:lpstr>Classification</vt:lpstr>
      <vt:lpstr>Demographic</vt:lpstr>
      <vt:lpstr>DemographicFull</vt:lpstr>
      <vt:lpstr>Gender</vt:lpstr>
      <vt:lpstr>Loss!Print_Area</vt:lpstr>
      <vt:lpstr>Pipeline!Print_Area</vt:lpstr>
      <vt:lpstr>Loss!Print_Titles</vt:lpstr>
      <vt:lpstr>Race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Elayne Reiss</dc:creator>
  <cp:lastModifiedBy>Mugglestone, Konrad</cp:lastModifiedBy>
  <cp:lastPrinted>2019-03-26T16:16:29Z</cp:lastPrinted>
  <dcterms:created xsi:type="dcterms:W3CDTF">2019-02-05T21:48:51Z</dcterms:created>
  <dcterms:modified xsi:type="dcterms:W3CDTF">2020-01-29T04:16:31Z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0x0101007CDD597CC5827B4BBDD0B0E54D131A82</vt:lpwstr>
  </property>
</Properties>
</file>