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iheporg-my.sharepoint.com/personal/ajanice_ihep_org/Documents/Shared with Everyone/Metrics Framework Guidebook documents/Cost/"/>
    </mc:Choice>
  </mc:AlternateContent>
  <xr:revisionPtr revIDLastSave="164" documentId="8_{A740AD6C-66C0-44E4-9969-381834AF079F}" xr6:coauthVersionLast="41" xr6:coauthVersionMax="44" xr10:uidLastSave="{6937EBCD-A9BD-4D37-8B30-92C59F865110}"/>
  <bookViews>
    <workbookView xWindow="-98" yWindow="-98" windowWidth="19396" windowHeight="10395" xr2:uid="{00000000-000D-0000-FFFF-FFFF00000000}"/>
  </bookViews>
  <sheets>
    <sheet name="DataEntry" sheetId="1" r:id="rId1"/>
    <sheet name="Cost" sheetId="4" r:id="rId2"/>
    <sheet name="GraphControls" sheetId="5" state="hidden" r:id="rId3"/>
    <sheet name="WorkingData" sheetId="6" state="hidden" r:id="rId4"/>
  </sheets>
  <definedNames>
    <definedName name="_xlnm._FilterDatabase" localSheetId="3" hidden="1">WorkingData!$A$1:$J$177</definedName>
    <definedName name="Category">GraphControls!$A$2:$A$3</definedName>
    <definedName name="Pell">GraphControls!$C$2:$C$4</definedName>
    <definedName name="_xlnm.Print_Area" localSheetId="1">Cost!$A$1:$V$35</definedName>
    <definedName name="Race">GraphControls!$B$2:$B$9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 i="1" l="1"/>
  <c r="N11" i="1"/>
  <c r="N12" i="1"/>
  <c r="C17" i="1"/>
  <c r="J172" i="6"/>
  <c r="J173" i="6"/>
  <c r="J174" i="6"/>
  <c r="J175" i="6"/>
  <c r="J176" i="6"/>
  <c r="J177" i="6"/>
  <c r="J164" i="6"/>
  <c r="J165" i="6"/>
  <c r="J166" i="6"/>
  <c r="J167" i="6"/>
  <c r="J168" i="6"/>
  <c r="J169" i="6"/>
  <c r="J156" i="6"/>
  <c r="J157" i="6"/>
  <c r="J158" i="6"/>
  <c r="J159" i="6"/>
  <c r="J160" i="6"/>
  <c r="J161" i="6"/>
  <c r="J148" i="6"/>
  <c r="J149" i="6"/>
  <c r="J150" i="6"/>
  <c r="J151" i="6"/>
  <c r="J152" i="6"/>
  <c r="J153" i="6"/>
  <c r="J124" i="6"/>
  <c r="J125" i="6"/>
  <c r="J126" i="6"/>
  <c r="J127" i="6"/>
  <c r="J128" i="6"/>
  <c r="J129" i="6"/>
  <c r="J116" i="6"/>
  <c r="J117" i="6"/>
  <c r="J118" i="6"/>
  <c r="J119" i="6"/>
  <c r="J120" i="6"/>
  <c r="J121" i="6"/>
  <c r="J108" i="6"/>
  <c r="J109" i="6"/>
  <c r="J110" i="6"/>
  <c r="J111" i="6"/>
  <c r="J112" i="6"/>
  <c r="J113" i="6"/>
  <c r="J100" i="6"/>
  <c r="J101" i="6"/>
  <c r="J102" i="6"/>
  <c r="J103" i="6"/>
  <c r="J104" i="6"/>
  <c r="J105" i="6"/>
  <c r="J92" i="6"/>
  <c r="J93" i="6"/>
  <c r="J94" i="6"/>
  <c r="J95" i="6"/>
  <c r="J96" i="6"/>
  <c r="J97" i="6"/>
  <c r="J84" i="6"/>
  <c r="J85" i="6"/>
  <c r="J86" i="6"/>
  <c r="J87" i="6"/>
  <c r="J88" i="6"/>
  <c r="J89" i="6"/>
  <c r="J76" i="6"/>
  <c r="J77" i="6"/>
  <c r="J78" i="6"/>
  <c r="J79" i="6"/>
  <c r="J80" i="6"/>
  <c r="J81" i="6"/>
  <c r="J68" i="6"/>
  <c r="J69" i="6"/>
  <c r="J70" i="6"/>
  <c r="J71" i="6"/>
  <c r="J72" i="6"/>
  <c r="J73" i="6"/>
  <c r="J60" i="6"/>
  <c r="J61" i="6"/>
  <c r="J62" i="6"/>
  <c r="J63" i="6"/>
  <c r="J64" i="6"/>
  <c r="J65" i="6"/>
  <c r="J52" i="6"/>
  <c r="J53" i="6"/>
  <c r="J54" i="6"/>
  <c r="J55" i="6"/>
  <c r="J56" i="6"/>
  <c r="J57" i="6"/>
  <c r="J44" i="6"/>
  <c r="J45" i="6"/>
  <c r="J46" i="6"/>
  <c r="J47" i="6"/>
  <c r="J48" i="6"/>
  <c r="J49" i="6"/>
  <c r="J36" i="6"/>
  <c r="J37" i="6"/>
  <c r="J38" i="6"/>
  <c r="J39" i="6"/>
  <c r="J40" i="6"/>
  <c r="J41" i="6"/>
  <c r="J28" i="6"/>
  <c r="J29" i="6"/>
  <c r="J30" i="6"/>
  <c r="J31" i="6"/>
  <c r="J32" i="6"/>
  <c r="J33" i="6"/>
  <c r="J20" i="6"/>
  <c r="J21" i="6"/>
  <c r="J22" i="6"/>
  <c r="J23" i="6"/>
  <c r="J24" i="6"/>
  <c r="J25" i="6"/>
  <c r="J171" i="6"/>
  <c r="J163" i="6"/>
  <c r="J155" i="6"/>
  <c r="J147" i="6"/>
  <c r="J123" i="6"/>
  <c r="J115" i="6"/>
  <c r="J107" i="6"/>
  <c r="J99" i="6"/>
  <c r="J91" i="6"/>
  <c r="J83" i="6"/>
  <c r="J75" i="6"/>
  <c r="J67" i="6"/>
  <c r="J59" i="6"/>
  <c r="J51" i="6"/>
  <c r="J43" i="6"/>
  <c r="J35" i="6"/>
  <c r="J27" i="6"/>
  <c r="J19" i="6"/>
  <c r="J170" i="6"/>
  <c r="J162" i="6"/>
  <c r="J154" i="6"/>
  <c r="J146" i="6"/>
  <c r="J122" i="6"/>
  <c r="J114" i="6"/>
  <c r="J106" i="6"/>
  <c r="J98" i="6"/>
  <c r="J90" i="6"/>
  <c r="J82" i="6"/>
  <c r="J74" i="6"/>
  <c r="J66" i="6"/>
  <c r="J58" i="6"/>
  <c r="J50" i="6"/>
  <c r="J42" i="6"/>
  <c r="J34" i="6"/>
  <c r="J26" i="6"/>
  <c r="J18" i="6"/>
  <c r="J140" i="6"/>
  <c r="J141" i="6"/>
  <c r="J142" i="6"/>
  <c r="J143" i="6"/>
  <c r="J144" i="6"/>
  <c r="J145" i="6"/>
  <c r="J132" i="6"/>
  <c r="J133" i="6"/>
  <c r="J134" i="6"/>
  <c r="J135" i="6"/>
  <c r="J136" i="6"/>
  <c r="J137" i="6"/>
  <c r="J139" i="6"/>
  <c r="J11" i="6"/>
  <c r="J131" i="6"/>
  <c r="J3" i="6"/>
  <c r="J138" i="6"/>
  <c r="J10" i="6"/>
  <c r="J130" i="6"/>
  <c r="J2"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J12" i="6"/>
  <c r="E2" i="6"/>
  <c r="E2" i="5"/>
  <c r="H8" i="5" s="1"/>
  <c r="F82" i="1"/>
  <c r="D82" i="1"/>
  <c r="D72" i="1"/>
  <c r="G110" i="1"/>
  <c r="E110" i="1"/>
  <c r="G109" i="1"/>
  <c r="E109" i="1"/>
  <c r="G108" i="1"/>
  <c r="E108" i="1"/>
  <c r="G107" i="1"/>
  <c r="E107" i="1"/>
  <c r="G106" i="1"/>
  <c r="E106" i="1"/>
  <c r="G105" i="1"/>
  <c r="E105" i="1"/>
  <c r="G104" i="1"/>
  <c r="E104" i="1"/>
  <c r="F103" i="1"/>
  <c r="D103" i="1"/>
  <c r="G101" i="1"/>
  <c r="E101" i="1"/>
  <c r="G100" i="1"/>
  <c r="E100" i="1"/>
  <c r="G99" i="1"/>
  <c r="E99" i="1"/>
  <c r="G98" i="1"/>
  <c r="E98" i="1"/>
  <c r="G97" i="1"/>
  <c r="E97" i="1"/>
  <c r="G96" i="1"/>
  <c r="E96" i="1"/>
  <c r="G95" i="1"/>
  <c r="E95" i="1"/>
  <c r="G94" i="1"/>
  <c r="E94" i="1"/>
  <c r="F93" i="1"/>
  <c r="D93" i="1"/>
  <c r="G91" i="1"/>
  <c r="E91" i="1"/>
  <c r="G89" i="1"/>
  <c r="E89" i="1"/>
  <c r="G88" i="1"/>
  <c r="E88" i="1"/>
  <c r="G87" i="1"/>
  <c r="E87" i="1"/>
  <c r="G86" i="1"/>
  <c r="E86" i="1"/>
  <c r="G85" i="1"/>
  <c r="E85" i="1"/>
  <c r="G84" i="1"/>
  <c r="E84" i="1"/>
  <c r="G83" i="1"/>
  <c r="E83" i="1"/>
  <c r="G80" i="1"/>
  <c r="E80" i="1"/>
  <c r="G79" i="1"/>
  <c r="E79" i="1"/>
  <c r="G78" i="1"/>
  <c r="E78" i="1"/>
  <c r="G77" i="1"/>
  <c r="E77" i="1"/>
  <c r="G76" i="1"/>
  <c r="E76" i="1"/>
  <c r="G75" i="1"/>
  <c r="E75" i="1"/>
  <c r="G74" i="1"/>
  <c r="E74" i="1"/>
  <c r="G73" i="1"/>
  <c r="E73" i="1"/>
  <c r="F72" i="1"/>
  <c r="G70" i="1"/>
  <c r="E70" i="1"/>
  <c r="G69" i="1"/>
  <c r="E69" i="1"/>
  <c r="G68" i="1"/>
  <c r="E68" i="1"/>
  <c r="G67" i="1"/>
  <c r="E67" i="1"/>
  <c r="G66" i="1"/>
  <c r="E66" i="1"/>
  <c r="G65" i="1"/>
  <c r="E65" i="1"/>
  <c r="G64" i="1"/>
  <c r="E64" i="1"/>
  <c r="G63" i="1"/>
  <c r="E63" i="1"/>
  <c r="F62" i="1"/>
  <c r="D62" i="1"/>
  <c r="G60" i="1"/>
  <c r="E60" i="1"/>
  <c r="G59" i="1"/>
  <c r="E59" i="1"/>
  <c r="G58" i="1"/>
  <c r="E58" i="1"/>
  <c r="G57" i="1"/>
  <c r="E57" i="1"/>
  <c r="G56" i="1"/>
  <c r="E56" i="1"/>
  <c r="G55" i="1"/>
  <c r="E55" i="1"/>
  <c r="G54" i="1"/>
  <c r="E54" i="1"/>
  <c r="G53" i="1"/>
  <c r="E53" i="1"/>
  <c r="F52" i="1"/>
  <c r="D52" i="1"/>
  <c r="G50" i="1"/>
  <c r="E50" i="1"/>
  <c r="F32" i="1"/>
  <c r="D32" i="1"/>
  <c r="F42" i="1"/>
  <c r="D42" i="1"/>
  <c r="H110" i="1"/>
  <c r="H109" i="1"/>
  <c r="H108" i="1"/>
  <c r="H107" i="1"/>
  <c r="H106" i="1"/>
  <c r="H105" i="1"/>
  <c r="H104" i="1"/>
  <c r="H101" i="1"/>
  <c r="H100" i="1"/>
  <c r="H99" i="1"/>
  <c r="H98" i="1"/>
  <c r="H97" i="1"/>
  <c r="H96" i="1"/>
  <c r="H95" i="1"/>
  <c r="H94" i="1"/>
  <c r="H91" i="1"/>
  <c r="I97" i="1" s="1"/>
  <c r="H89" i="1"/>
  <c r="H88" i="1"/>
  <c r="H87" i="1"/>
  <c r="H86" i="1"/>
  <c r="H85" i="1"/>
  <c r="H84" i="1"/>
  <c r="H83" i="1"/>
  <c r="H80" i="1"/>
  <c r="H79" i="1"/>
  <c r="H78" i="1"/>
  <c r="H77" i="1"/>
  <c r="H76" i="1"/>
  <c r="H75" i="1"/>
  <c r="H74" i="1"/>
  <c r="H73" i="1"/>
  <c r="H70" i="1"/>
  <c r="H69" i="1"/>
  <c r="H68" i="1"/>
  <c r="H67" i="1"/>
  <c r="H66" i="1"/>
  <c r="H65" i="1"/>
  <c r="H64" i="1"/>
  <c r="H63" i="1"/>
  <c r="H60" i="1"/>
  <c r="H59" i="1"/>
  <c r="H58" i="1"/>
  <c r="H57" i="1"/>
  <c r="H56" i="1"/>
  <c r="H55" i="1"/>
  <c r="H54" i="1"/>
  <c r="H53" i="1"/>
  <c r="H50" i="1"/>
  <c r="H49" i="1"/>
  <c r="H48" i="1"/>
  <c r="H47" i="1"/>
  <c r="H46" i="1"/>
  <c r="H45" i="1"/>
  <c r="H44" i="1"/>
  <c r="H43" i="1"/>
  <c r="H40" i="1"/>
  <c r="G49" i="1"/>
  <c r="E49" i="1"/>
  <c r="G48" i="1"/>
  <c r="E48" i="1"/>
  <c r="G47" i="1"/>
  <c r="E47" i="1"/>
  <c r="G46" i="1"/>
  <c r="E46" i="1"/>
  <c r="G45" i="1"/>
  <c r="E45" i="1"/>
  <c r="G44" i="1"/>
  <c r="E44" i="1"/>
  <c r="G43" i="1"/>
  <c r="E43" i="1"/>
  <c r="G40" i="1"/>
  <c r="E40" i="1"/>
  <c r="G36" i="1"/>
  <c r="E35" i="1"/>
  <c r="G39" i="1"/>
  <c r="E39" i="1"/>
  <c r="G38" i="1"/>
  <c r="E38" i="1"/>
  <c r="G37" i="1"/>
  <c r="E37" i="1"/>
  <c r="E36" i="1"/>
  <c r="G35" i="1"/>
  <c r="G34" i="1"/>
  <c r="E34" i="1"/>
  <c r="G33" i="1"/>
  <c r="E33" i="1"/>
  <c r="G30" i="1"/>
  <c r="E30" i="1"/>
  <c r="H29" i="1"/>
  <c r="H28" i="1"/>
  <c r="H27" i="1"/>
  <c r="H26" i="1"/>
  <c r="H25" i="1"/>
  <c r="H24" i="1"/>
  <c r="H23" i="1"/>
  <c r="G25" i="1"/>
  <c r="G24" i="1"/>
  <c r="G23" i="1"/>
  <c r="G29" i="1"/>
  <c r="G28" i="1"/>
  <c r="G27" i="1"/>
  <c r="G26" i="1"/>
  <c r="F22" i="1"/>
  <c r="G20" i="1"/>
  <c r="E20" i="1"/>
  <c r="E26" i="1"/>
  <c r="E29" i="1"/>
  <c r="E28" i="1"/>
  <c r="E27" i="1"/>
  <c r="E25" i="1"/>
  <c r="E24" i="1"/>
  <c r="E23" i="1"/>
  <c r="D22" i="1"/>
  <c r="H39" i="1"/>
  <c r="H38" i="1"/>
  <c r="H37" i="1"/>
  <c r="H36" i="1"/>
  <c r="H35" i="1"/>
  <c r="H34" i="1"/>
  <c r="H33" i="1"/>
  <c r="H30" i="1"/>
  <c r="I30" i="1" s="1"/>
  <c r="H20" i="1"/>
  <c r="I20" i="1" s="1"/>
  <c r="F11" i="1"/>
  <c r="D11" i="1"/>
  <c r="H18" i="1"/>
  <c r="H17" i="1"/>
  <c r="H16" i="1"/>
  <c r="H15" i="1"/>
  <c r="H14" i="1"/>
  <c r="H13" i="1"/>
  <c r="H12" i="1"/>
  <c r="H9" i="1"/>
  <c r="I108" i="1" l="1"/>
  <c r="I89" i="1"/>
  <c r="I76" i="1"/>
  <c r="I66" i="1"/>
  <c r="I57" i="1"/>
  <c r="I45" i="1"/>
  <c r="L5" i="5"/>
  <c r="M5" i="5"/>
  <c r="N4" i="5"/>
  <c r="U3" i="5" s="1"/>
  <c r="J4" i="5"/>
  <c r="Q3" i="5" s="1"/>
  <c r="H5" i="5"/>
  <c r="I5" i="5"/>
  <c r="L4" i="5"/>
  <c r="M4" i="5"/>
  <c r="T3" i="5" s="1"/>
  <c r="J5" i="5"/>
  <c r="N5" i="5"/>
  <c r="K5" i="5"/>
  <c r="K4" i="5"/>
  <c r="H4" i="5"/>
  <c r="I4" i="5"/>
  <c r="I60" i="1"/>
  <c r="I69" i="1"/>
  <c r="I54" i="1"/>
  <c r="I68" i="1"/>
  <c r="I50" i="1"/>
  <c r="I56" i="1"/>
  <c r="I65" i="1"/>
  <c r="I58" i="1"/>
  <c r="I64" i="1"/>
  <c r="I107" i="1"/>
  <c r="I106" i="1"/>
  <c r="I110" i="1"/>
  <c r="I101" i="1"/>
  <c r="I105" i="1"/>
  <c r="I109" i="1"/>
  <c r="I104" i="1"/>
  <c r="I96" i="1"/>
  <c r="I100" i="1"/>
  <c r="I91" i="1"/>
  <c r="I95" i="1"/>
  <c r="I99" i="1"/>
  <c r="I94" i="1"/>
  <c r="I98" i="1"/>
  <c r="I84" i="1"/>
  <c r="I88" i="1"/>
  <c r="I83" i="1"/>
  <c r="I87" i="1"/>
  <c r="I80" i="1"/>
  <c r="I86" i="1"/>
  <c r="I85" i="1"/>
  <c r="I75" i="1"/>
  <c r="I79" i="1"/>
  <c r="I74" i="1"/>
  <c r="I78" i="1"/>
  <c r="I70" i="1"/>
  <c r="I73" i="1"/>
  <c r="I77" i="1"/>
  <c r="I63" i="1"/>
  <c r="I67" i="1"/>
  <c r="I55" i="1"/>
  <c r="I59" i="1"/>
  <c r="I53" i="1"/>
  <c r="I40" i="1"/>
  <c r="I43" i="1"/>
  <c r="I48" i="1"/>
  <c r="I44" i="1"/>
  <c r="I49" i="1"/>
  <c r="I47" i="1"/>
  <c r="I46" i="1"/>
  <c r="I34" i="1"/>
  <c r="I36" i="1"/>
  <c r="I39" i="1"/>
  <c r="I33" i="1"/>
  <c r="I38" i="1"/>
  <c r="I35" i="1"/>
  <c r="I37" i="1"/>
  <c r="I26" i="1"/>
  <c r="I23" i="1"/>
  <c r="I27" i="1"/>
  <c r="I24" i="1"/>
  <c r="I28" i="1"/>
  <c r="I25" i="1"/>
  <c r="I29" i="1"/>
  <c r="L6" i="5" l="1"/>
  <c r="J6" i="5"/>
  <c r="N6" i="5"/>
  <c r="U6" i="5" s="1"/>
  <c r="M6" i="5"/>
  <c r="U5" i="5"/>
  <c r="P3" i="5"/>
  <c r="I6" i="5"/>
  <c r="P6" i="5" s="1"/>
  <c r="O3" i="5"/>
  <c r="H6" i="5"/>
  <c r="R3" i="5"/>
  <c r="K6" i="5"/>
  <c r="P5" i="5"/>
  <c r="C109" i="1" l="1"/>
  <c r="C99" i="1"/>
  <c r="C88" i="1"/>
  <c r="C78" i="1"/>
  <c r="C68" i="1"/>
  <c r="C58" i="1"/>
  <c r="C48" i="1"/>
  <c r="C38" i="1"/>
  <c r="C28" i="1"/>
  <c r="N9" i="1" l="1"/>
  <c r="I12" i="1"/>
  <c r="G12" i="1"/>
  <c r="E12" i="1"/>
  <c r="C13" i="1" l="1"/>
  <c r="S3" i="5"/>
  <c r="C74" i="1"/>
  <c r="C84" i="1"/>
  <c r="C105" i="1"/>
  <c r="C64" i="1"/>
  <c r="C34" i="1"/>
  <c r="C24" i="1"/>
  <c r="C95" i="1"/>
  <c r="C54" i="1"/>
  <c r="C44" i="1"/>
  <c r="C106" i="1"/>
  <c r="C96" i="1"/>
  <c r="C85" i="1"/>
  <c r="C75" i="1"/>
  <c r="C55" i="1"/>
  <c r="C35" i="1"/>
  <c r="C45" i="1"/>
  <c r="C25" i="1"/>
  <c r="C65" i="1"/>
  <c r="C14" i="1"/>
  <c r="C107" i="1"/>
  <c r="C97" i="1"/>
  <c r="C86" i="1"/>
  <c r="C76" i="1"/>
  <c r="C66" i="1"/>
  <c r="C26" i="1"/>
  <c r="C36" i="1"/>
  <c r="C56" i="1"/>
  <c r="C46" i="1"/>
  <c r="C15" i="1"/>
  <c r="C108" i="1"/>
  <c r="C98" i="1"/>
  <c r="C87" i="1"/>
  <c r="C77" i="1"/>
  <c r="C57" i="1"/>
  <c r="C47" i="1"/>
  <c r="C37" i="1"/>
  <c r="C27" i="1"/>
  <c r="C67" i="1"/>
  <c r="C16" i="1"/>
  <c r="J17" i="6"/>
  <c r="J16" i="6"/>
  <c r="J15" i="6"/>
  <c r="J14" i="6"/>
  <c r="J13" i="6"/>
  <c r="J9" i="6"/>
  <c r="J8" i="6"/>
  <c r="J7" i="6"/>
  <c r="J6" i="6"/>
  <c r="J5" i="6"/>
  <c r="J4" i="6"/>
  <c r="I18" i="1"/>
  <c r="G18" i="1"/>
  <c r="E18" i="1"/>
  <c r="I17" i="1"/>
  <c r="G17" i="1"/>
  <c r="E17" i="1"/>
  <c r="I16" i="1"/>
  <c r="G16" i="1"/>
  <c r="E16" i="1"/>
  <c r="I15" i="1"/>
  <c r="G15" i="1"/>
  <c r="E15" i="1"/>
  <c r="I14" i="1"/>
  <c r="G14" i="1"/>
  <c r="E14" i="1"/>
  <c r="I13" i="1"/>
  <c r="G13" i="1"/>
  <c r="E13" i="1"/>
  <c r="I9" i="1"/>
  <c r="G9" i="1"/>
  <c r="E9" i="1"/>
  <c r="Q6" i="5" l="1"/>
  <c r="Q5" i="5"/>
  <c r="R5" i="5"/>
  <c r="S6" i="5"/>
  <c r="T5" i="5"/>
  <c r="O6" i="5"/>
  <c r="O5" i="5"/>
  <c r="T6" i="5"/>
  <c r="R6" i="5"/>
  <c r="S5" i="5"/>
</calcChain>
</file>

<file path=xl/sharedStrings.xml><?xml version="1.0" encoding="utf-8"?>
<sst xmlns="http://schemas.openxmlformats.org/spreadsheetml/2006/main" count="830" uniqueCount="71">
  <si>
    <t>[Logo Goes Here]</t>
  </si>
  <si>
    <t>Cost: Data Entry Sheet</t>
  </si>
  <si>
    <t>Data Entry</t>
  </si>
  <si>
    <t>Completed</t>
  </si>
  <si>
    <t>Did Not Complete</t>
  </si>
  <si>
    <t>#</t>
  </si>
  <si>
    <t>Student Completion by Cost</t>
  </si>
  <si>
    <t>Second Quintile (21-40%)</t>
  </si>
  <si>
    <t>Third Quintile (41-60%)</t>
  </si>
  <si>
    <t>Fourth Quintile (61-80%)</t>
  </si>
  <si>
    <t>Fifth Quintile (81-100%)</t>
  </si>
  <si>
    <t>Unmet Need Quintile</t>
  </si>
  <si>
    <t>% of Value</t>
  </si>
  <si>
    <t>Category</t>
  </si>
  <si>
    <t>Pell Recipient</t>
  </si>
  <si>
    <t>Non-Pell Recipient</t>
  </si>
  <si>
    <r>
      <t>Completed in 6 Years (</t>
    </r>
    <r>
      <rPr>
        <b/>
        <i/>
        <sz val="11"/>
        <color theme="1"/>
        <rFont val="Calibri"/>
        <family val="2"/>
        <scheme val="minor"/>
      </rPr>
      <t>Numerator</t>
    </r>
    <r>
      <rPr>
        <b/>
        <sz val="11"/>
        <color theme="1"/>
        <rFont val="Calibri"/>
        <family val="2"/>
        <scheme val="minor"/>
      </rPr>
      <t>)</t>
    </r>
  </si>
  <si>
    <r>
      <t>Did Not Complete in 6 Years
(</t>
    </r>
    <r>
      <rPr>
        <b/>
        <i/>
        <sz val="11"/>
        <color theme="1"/>
        <rFont val="Calibri"/>
        <family val="2"/>
        <scheme val="minor"/>
      </rPr>
      <t>Numerator</t>
    </r>
    <r>
      <rPr>
        <b/>
        <sz val="11"/>
        <color theme="1"/>
        <rFont val="Calibri"/>
        <family val="2"/>
        <scheme val="minor"/>
      </rPr>
      <t>)</t>
    </r>
  </si>
  <si>
    <t>% of Cat</t>
  </si>
  <si>
    <r>
      <t>Enrolled Students (</t>
    </r>
    <r>
      <rPr>
        <b/>
        <i/>
        <sz val="11"/>
        <color theme="0"/>
        <rFont val="Calibri"/>
        <family val="2"/>
        <scheme val="minor"/>
      </rPr>
      <t>Denominator</t>
    </r>
    <r>
      <rPr>
        <b/>
        <sz val="11"/>
        <color theme="0"/>
        <rFont val="Calibri"/>
        <family val="2"/>
        <scheme val="minor"/>
      </rPr>
      <t>)</t>
    </r>
  </si>
  <si>
    <t>Selections</t>
  </si>
  <si>
    <t>Pell</t>
  </si>
  <si>
    <t>Graph</t>
  </si>
  <si>
    <t>sort_demo</t>
  </si>
  <si>
    <t>sort_row</t>
  </si>
  <si>
    <t>Lookup</t>
  </si>
  <si>
    <t>Row</t>
  </si>
  <si>
    <t>Demographic</t>
  </si>
  <si>
    <t>DemoCat</t>
  </si>
  <si>
    <t>Value</t>
  </si>
  <si>
    <t>Enrolled Students</t>
  </si>
  <si>
    <t>Unknown Quintile</t>
  </si>
  <si>
    <t>sort_democat</t>
  </si>
  <si>
    <t>All Quintiles</t>
  </si>
  <si>
    <t>All Incomes</t>
  </si>
  <si>
    <t>Counts</t>
  </si>
  <si>
    <t>Selector</t>
  </si>
  <si>
    <t>Percentages</t>
  </si>
  <si>
    <t>Graph Label</t>
  </si>
  <si>
    <t>Graph Control Instructions</t>
  </si>
  <si>
    <t>Total</t>
  </si>
  <si>
    <t>Quintile Category</t>
  </si>
  <si>
    <t>Demographic Category</t>
  </si>
  <si>
    <t>All Students</t>
  </si>
  <si>
    <t>First Quintile (1-20%)</t>
  </si>
  <si>
    <t>No Unmet Need (0%; $0)</t>
  </si>
  <si>
    <t>Start Point</t>
  </si>
  <si>
    <t>End Point</t>
  </si>
  <si>
    <r>
      <rPr>
        <b/>
        <sz val="11"/>
        <color theme="1"/>
        <rFont val="Calibri"/>
        <family val="2"/>
        <scheme val="minor"/>
      </rPr>
      <t>Quintile Labels</t>
    </r>
    <r>
      <rPr>
        <sz val="11"/>
        <color theme="1"/>
        <rFont val="Calibri"/>
        <family val="2"/>
        <scheme val="minor"/>
      </rPr>
      <t xml:space="preserve"> </t>
    </r>
    <r>
      <rPr>
        <i/>
        <sz val="11"/>
        <color theme="1"/>
        <rFont val="Calibri"/>
        <family val="2"/>
        <scheme val="minor"/>
      </rPr>
      <t>(Fill the start points in the yellow boxes; end points will automatically populate)</t>
    </r>
  </si>
  <si>
    <t>Race/Ethnicity Status</t>
  </si>
  <si>
    <t>American Indian</t>
  </si>
  <si>
    <t>Asian/Pacific Islander</t>
  </si>
  <si>
    <t>Black</t>
  </si>
  <si>
    <t>Hispanic</t>
  </si>
  <si>
    <t>Multiracial</t>
  </si>
  <si>
    <t>White</t>
  </si>
  <si>
    <t>Nonresident Alien</t>
  </si>
  <si>
    <t>Pell Status</t>
  </si>
  <si>
    <t>Race</t>
  </si>
  <si>
    <t>All Races</t>
  </si>
  <si>
    <t>No Unmet Need</t>
  </si>
  <si>
    <t>First Quintile</t>
  </si>
  <si>
    <t>Second Quintile</t>
  </si>
  <si>
    <t>Third Quintile</t>
  </si>
  <si>
    <t>Fourth Quintile</t>
  </si>
  <si>
    <t>Fifth Quintile</t>
  </si>
  <si>
    <t>Cat</t>
  </si>
  <si>
    <t>sort_cat</t>
  </si>
  <si>
    <r>
      <t xml:space="preserve">1) Select a Category from the </t>
    </r>
    <r>
      <rPr>
        <b/>
        <sz val="11"/>
        <color theme="1"/>
        <rFont val="Calibri"/>
        <family val="2"/>
        <scheme val="minor"/>
      </rPr>
      <t>Category</t>
    </r>
    <r>
      <rPr>
        <sz val="11"/>
        <color theme="1"/>
        <rFont val="Calibri"/>
        <family val="2"/>
        <scheme val="minor"/>
      </rPr>
      <t xml:space="preserve"> box. Your options include (1) Race or (2) Pell Status.</t>
    </r>
  </si>
  <si>
    <r>
      <t xml:space="preserve">2) Next, select a specific demographic value from the </t>
    </r>
    <r>
      <rPr>
        <b/>
        <sz val="11"/>
        <color theme="1"/>
        <rFont val="Calibri"/>
        <family val="2"/>
        <scheme val="minor"/>
      </rPr>
      <t>Value</t>
    </r>
    <r>
      <rPr>
        <sz val="11"/>
        <color theme="1"/>
        <rFont val="Calibri"/>
        <family val="2"/>
        <scheme val="minor"/>
      </rPr>
      <t xml:space="preserve"> box. The options will change dynamically, depending on the category you select in the Category box. (Please note that after changing the Category selector, you must click on the Value box to access that category's options.)</t>
    </r>
  </si>
  <si>
    <t>3) The graph will display trends for whatever group is listed in your Value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</si>
</sst>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11"/>
      <color theme="1"/>
      <name val="Calibri"/>
      <family val="2"/>
      <scheme val="minor"/>
    </font>
    <font>
      <b/>
      <sz val="11"/>
      <color theme="0"/>
      <name val="Calibri"/>
      <family val="2"/>
      <scheme val="minor"/>
    </font>
    <font>
      <b/>
      <i/>
      <sz val="11"/>
      <color theme="1"/>
      <name val="Calibri"/>
      <family val="2"/>
      <scheme val="minor"/>
    </font>
    <font>
      <b/>
      <i/>
      <sz val="11"/>
      <color theme="0"/>
      <name val="Calibri"/>
      <family val="2"/>
      <scheme val="minor"/>
    </font>
    <font>
      <sz val="11"/>
      <name val="Calibri"/>
      <family val="2"/>
      <scheme val="minor"/>
    </font>
    <font>
      <i/>
      <sz val="11"/>
      <color theme="1"/>
      <name val="Calibri"/>
      <family val="2"/>
      <scheme val="minor"/>
    </font>
  </fonts>
  <fills count="12">
    <fill>
      <patternFill patternType="none"/>
    </fill>
    <fill>
      <patternFill patternType="gray125"/>
    </fill>
    <fill>
      <patternFill patternType="solid">
        <fgColor rgb="FFE8FF5F"/>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7"/>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A9D08E"/>
        <bgColor indexed="64"/>
      </patternFill>
    </fill>
    <fill>
      <patternFill patternType="solid">
        <fgColor theme="0" tint="-4.9989318521683403E-2"/>
        <bgColor indexed="64"/>
      </patternFill>
    </fill>
    <fill>
      <patternFill patternType="solid">
        <fgColor theme="0" tint="-0.249977111117893"/>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2">
    <xf numFmtId="0" fontId="0" fillId="0" borderId="0" xfId="0"/>
    <xf numFmtId="0" fontId="2" fillId="0" borderId="0" xfId="0" applyFont="1" applyProtection="1">
      <protection hidden="1"/>
    </xf>
    <xf numFmtId="0" fontId="0" fillId="0" borderId="0" xfId="0" applyProtection="1">
      <protection hidden="1"/>
    </xf>
    <xf numFmtId="0" fontId="0" fillId="0" borderId="8" xfId="0" applyBorder="1" applyProtection="1">
      <protection hidden="1"/>
    </xf>
    <xf numFmtId="0" fontId="0" fillId="0" borderId="8" xfId="0" applyFont="1" applyBorder="1" applyProtection="1">
      <protection hidden="1"/>
    </xf>
    <xf numFmtId="3" fontId="0" fillId="0" borderId="8" xfId="0" applyNumberFormat="1" applyFont="1" applyBorder="1" applyProtection="1">
      <protection hidden="1"/>
    </xf>
    <xf numFmtId="0" fontId="0" fillId="0" borderId="0" xfId="0" applyBorder="1" applyProtection="1">
      <protection hidden="1"/>
    </xf>
    <xf numFmtId="0" fontId="0" fillId="0" borderId="0" xfId="0" applyFont="1" applyBorder="1" applyProtection="1">
      <protection hidden="1"/>
    </xf>
    <xf numFmtId="3" fontId="0" fillId="0" borderId="0" xfId="0" applyNumberFormat="1" applyBorder="1" applyProtection="1">
      <protection hidden="1"/>
    </xf>
    <xf numFmtId="0" fontId="0" fillId="0" borderId="0" xfId="0" applyFill="1" applyBorder="1" applyProtection="1">
      <protection hidden="1"/>
    </xf>
    <xf numFmtId="0" fontId="0" fillId="0" borderId="9" xfId="0" applyBorder="1" applyProtection="1">
      <protection hidden="1"/>
    </xf>
    <xf numFmtId="3" fontId="0" fillId="0" borderId="9" xfId="0" applyNumberFormat="1" applyBorder="1" applyProtection="1">
      <protection hidden="1"/>
    </xf>
    <xf numFmtId="3" fontId="0" fillId="0" borderId="8" xfId="0" applyNumberFormat="1" applyBorder="1" applyProtection="1">
      <protection hidden="1"/>
    </xf>
    <xf numFmtId="0" fontId="2" fillId="0" borderId="7" xfId="0" applyFont="1" applyBorder="1" applyProtection="1">
      <protection hidden="1"/>
    </xf>
    <xf numFmtId="0" fontId="4" fillId="0" borderId="7" xfId="0" applyFont="1" applyBorder="1" applyProtection="1">
      <protection hidden="1"/>
    </xf>
    <xf numFmtId="0" fontId="4" fillId="0" borderId="0" xfId="0" applyFont="1" applyProtection="1">
      <protection hidden="1"/>
    </xf>
    <xf numFmtId="0" fontId="0" fillId="0" borderId="1" xfId="0" applyBorder="1" applyProtection="1">
      <protection hidden="1"/>
    </xf>
    <xf numFmtId="0" fontId="0" fillId="0" borderId="10" xfId="0" applyBorder="1" applyProtection="1">
      <protection hidden="1"/>
    </xf>
    <xf numFmtId="0" fontId="0" fillId="0" borderId="7" xfId="0" applyBorder="1" applyProtection="1">
      <protection hidden="1"/>
    </xf>
    <xf numFmtId="0" fontId="0" fillId="0" borderId="5" xfId="0" applyBorder="1" applyProtection="1">
      <protection hidden="1"/>
    </xf>
    <xf numFmtId="0" fontId="0" fillId="0" borderId="12" xfId="0" applyBorder="1" applyProtection="1">
      <protection hidden="1"/>
    </xf>
    <xf numFmtId="0" fontId="0" fillId="0" borderId="13" xfId="0" applyBorder="1" applyAlignment="1" applyProtection="1">
      <alignment vertical="center"/>
      <protection hidden="1"/>
    </xf>
    <xf numFmtId="0" fontId="0" fillId="0" borderId="15" xfId="0" applyBorder="1" applyAlignment="1" applyProtection="1">
      <alignment vertical="center"/>
      <protection hidden="1"/>
    </xf>
    <xf numFmtId="0" fontId="0" fillId="0" borderId="14" xfId="0" applyBorder="1" applyAlignment="1" applyProtection="1">
      <alignment vertical="center"/>
      <protection hidden="1"/>
    </xf>
    <xf numFmtId="0" fontId="0" fillId="7" borderId="13" xfId="0" applyFill="1" applyBorder="1" applyProtection="1">
      <protection hidden="1"/>
    </xf>
    <xf numFmtId="0" fontId="0" fillId="7" borderId="15" xfId="0" applyFill="1" applyBorder="1" applyProtection="1">
      <protection hidden="1"/>
    </xf>
    <xf numFmtId="0" fontId="0" fillId="7" borderId="14" xfId="0" applyFill="1" applyBorder="1" applyProtection="1">
      <protection hidden="1"/>
    </xf>
    <xf numFmtId="0" fontId="0" fillId="0" borderId="11" xfId="0" applyBorder="1" applyProtection="1">
      <protection hidden="1"/>
    </xf>
    <xf numFmtId="3" fontId="0" fillId="0" borderId="13" xfId="0" applyNumberFormat="1" applyBorder="1" applyAlignment="1" applyProtection="1">
      <alignment horizontal="center"/>
      <protection hidden="1"/>
    </xf>
    <xf numFmtId="3" fontId="0" fillId="0" borderId="15" xfId="0" applyNumberFormat="1" applyBorder="1" applyAlignment="1" applyProtection="1">
      <alignment horizontal="center"/>
      <protection hidden="1"/>
    </xf>
    <xf numFmtId="0" fontId="0" fillId="8" borderId="13" xfId="0" applyFill="1" applyBorder="1" applyProtection="1">
      <protection hidden="1"/>
    </xf>
    <xf numFmtId="0" fontId="0" fillId="8" borderId="15" xfId="0" applyFill="1" applyBorder="1" applyProtection="1">
      <protection hidden="1"/>
    </xf>
    <xf numFmtId="0" fontId="0" fillId="8" borderId="14" xfId="0" applyFill="1" applyBorder="1" applyProtection="1">
      <protection hidden="1"/>
    </xf>
    <xf numFmtId="3" fontId="0" fillId="0" borderId="3" xfId="0" applyNumberFormat="1" applyBorder="1" applyAlignment="1" applyProtection="1">
      <alignment horizontal="center"/>
      <protection hidden="1"/>
    </xf>
    <xf numFmtId="3" fontId="0" fillId="0" borderId="0" xfId="0" applyNumberFormat="1" applyBorder="1" applyAlignment="1" applyProtection="1">
      <alignment horizontal="center"/>
      <protection hidden="1"/>
    </xf>
    <xf numFmtId="9" fontId="0" fillId="0" borderId="3" xfId="1" applyFont="1" applyBorder="1" applyAlignment="1" applyProtection="1">
      <alignment horizontal="center"/>
      <protection hidden="1"/>
    </xf>
    <xf numFmtId="9" fontId="0" fillId="0" borderId="0" xfId="1" applyFont="1" applyBorder="1" applyAlignment="1" applyProtection="1">
      <alignment horizontal="center"/>
      <protection hidden="1"/>
    </xf>
    <xf numFmtId="9" fontId="0" fillId="0" borderId="4" xfId="1" applyFont="1" applyBorder="1" applyAlignment="1" applyProtection="1">
      <alignment horizontal="center"/>
      <protection hidden="1"/>
    </xf>
    <xf numFmtId="3" fontId="0" fillId="0" borderId="5" xfId="0" applyNumberFormat="1" applyBorder="1" applyAlignment="1" applyProtection="1">
      <alignment horizontal="center"/>
      <protection hidden="1"/>
    </xf>
    <xf numFmtId="3" fontId="0" fillId="0" borderId="9" xfId="0" applyNumberFormat="1" applyBorder="1" applyAlignment="1" applyProtection="1">
      <alignment horizontal="center"/>
      <protection hidden="1"/>
    </xf>
    <xf numFmtId="9" fontId="0" fillId="0" borderId="5" xfId="1" applyFont="1" applyBorder="1" applyAlignment="1" applyProtection="1">
      <alignment horizontal="center"/>
      <protection hidden="1"/>
    </xf>
    <xf numFmtId="9" fontId="0" fillId="0" borderId="9" xfId="1" applyFont="1" applyBorder="1" applyAlignment="1" applyProtection="1">
      <alignment horizontal="center"/>
      <protection hidden="1"/>
    </xf>
    <xf numFmtId="9" fontId="0" fillId="0" borderId="6" xfId="1" applyFont="1" applyBorder="1" applyAlignment="1" applyProtection="1">
      <alignment horizontal="center"/>
      <protection hidden="1"/>
    </xf>
    <xf numFmtId="0" fontId="8" fillId="0" borderId="0" xfId="0" applyFont="1" applyProtection="1">
      <protection hidden="1"/>
    </xf>
    <xf numFmtId="0" fontId="0" fillId="4" borderId="0" xfId="0" applyFill="1" applyAlignment="1" applyProtection="1">
      <alignment vertical="center"/>
      <protection hidden="1"/>
    </xf>
    <xf numFmtId="0" fontId="0" fillId="0" borderId="0" xfId="0" applyAlignment="1" applyProtection="1">
      <alignment vertical="center"/>
      <protection hidden="1"/>
    </xf>
    <xf numFmtId="0" fontId="0" fillId="0" borderId="0" xfId="0" applyFont="1" applyFill="1" applyBorder="1" applyAlignment="1" applyProtection="1">
      <alignment vertical="center"/>
      <protection hidden="1"/>
    </xf>
    <xf numFmtId="4" fontId="5" fillId="6" borderId="13" xfId="0" applyNumberFormat="1" applyFont="1" applyFill="1" applyBorder="1" applyAlignment="1" applyProtection="1">
      <alignment horizontal="center"/>
      <protection hidden="1"/>
    </xf>
    <xf numFmtId="4" fontId="5" fillId="6" borderId="14" xfId="0" applyNumberFormat="1" applyFont="1" applyFill="1" applyBorder="1" applyAlignment="1" applyProtection="1">
      <alignment horizontal="center"/>
      <protection hidden="1"/>
    </xf>
    <xf numFmtId="4" fontId="2" fillId="7" borderId="13" xfId="0" applyNumberFormat="1" applyFont="1" applyFill="1" applyBorder="1" applyAlignment="1" applyProtection="1">
      <alignment horizontal="center"/>
      <protection hidden="1"/>
    </xf>
    <xf numFmtId="4" fontId="2" fillId="7" borderId="14" xfId="0" applyNumberFormat="1" applyFont="1" applyFill="1" applyBorder="1" applyAlignment="1" applyProtection="1">
      <alignment horizontal="center"/>
      <protection hidden="1"/>
    </xf>
    <xf numFmtId="0" fontId="0" fillId="0" borderId="3" xfId="0" applyBorder="1" applyProtection="1">
      <protection hidden="1"/>
    </xf>
    <xf numFmtId="0" fontId="0" fillId="0" borderId="4" xfId="0" applyBorder="1" applyProtection="1">
      <protection hidden="1"/>
    </xf>
    <xf numFmtId="0" fontId="2" fillId="0" borderId="10" xfId="0" applyFont="1" applyBorder="1" applyAlignment="1" applyProtection="1">
      <alignment horizontal="left" wrapText="1"/>
      <protection hidden="1"/>
    </xf>
    <xf numFmtId="9" fontId="2" fillId="3" borderId="2" xfId="1" applyFont="1" applyFill="1" applyBorder="1" applyAlignment="1" applyProtection="1">
      <alignment horizontal="center"/>
      <protection hidden="1"/>
    </xf>
    <xf numFmtId="3" fontId="2" fillId="11" borderId="1" xfId="0" applyNumberFormat="1" applyFont="1" applyFill="1" applyBorder="1" applyAlignment="1" applyProtection="1">
      <alignment horizontal="center" vertical="center"/>
      <protection hidden="1"/>
    </xf>
    <xf numFmtId="164" fontId="0" fillId="0" borderId="4" xfId="2" applyNumberFormat="1" applyFont="1" applyBorder="1" applyAlignment="1" applyProtection="1">
      <alignment horizontal="left"/>
      <protection hidden="1"/>
    </xf>
    <xf numFmtId="0" fontId="0" fillId="5" borderId="12" xfId="0" applyFont="1" applyFill="1" applyBorder="1" applyProtection="1">
      <protection hidden="1"/>
    </xf>
    <xf numFmtId="3" fontId="0" fillId="5" borderId="3" xfId="0" applyNumberFormat="1" applyFont="1" applyFill="1" applyBorder="1" applyAlignment="1" applyProtection="1">
      <alignment horizontal="center" vertical="center"/>
      <protection hidden="1"/>
    </xf>
    <xf numFmtId="9" fontId="0" fillId="5" borderId="4" xfId="1" applyFont="1" applyFill="1" applyBorder="1" applyAlignment="1" applyProtection="1">
      <alignment horizontal="center"/>
      <protection hidden="1"/>
    </xf>
    <xf numFmtId="0" fontId="2" fillId="0" borderId="12" xfId="0" applyFont="1" applyBorder="1" applyAlignment="1" applyProtection="1">
      <alignment horizontal="left" wrapText="1"/>
      <protection hidden="1"/>
    </xf>
    <xf numFmtId="3" fontId="2" fillId="0" borderId="3" xfId="0" applyNumberFormat="1" applyFont="1" applyFill="1" applyBorder="1" applyAlignment="1" applyProtection="1">
      <alignment horizontal="center" vertical="center"/>
      <protection hidden="1"/>
    </xf>
    <xf numFmtId="3" fontId="2" fillId="5" borderId="3" xfId="0" applyNumberFormat="1" applyFont="1" applyFill="1" applyBorder="1" applyAlignment="1" applyProtection="1">
      <alignment horizontal="center" vertical="center"/>
      <protection hidden="1"/>
    </xf>
    <xf numFmtId="49" fontId="0" fillId="3" borderId="12" xfId="0" applyNumberFormat="1" applyFill="1" applyBorder="1" applyAlignment="1" applyProtection="1">
      <alignment horizontal="left" indent="2"/>
      <protection hidden="1"/>
    </xf>
    <xf numFmtId="9" fontId="0" fillId="3" borderId="4" xfId="1" applyFont="1" applyFill="1" applyBorder="1" applyAlignment="1" applyProtection="1">
      <alignment horizontal="center"/>
      <protection hidden="1"/>
    </xf>
    <xf numFmtId="3" fontId="0" fillId="11" borderId="3" xfId="0" applyNumberFormat="1" applyFont="1" applyFill="1" applyBorder="1" applyAlignment="1" applyProtection="1">
      <alignment horizontal="center" vertical="center"/>
      <protection hidden="1"/>
    </xf>
    <xf numFmtId="0" fontId="0" fillId="3" borderId="0" xfId="0" applyFill="1" applyAlignment="1" applyProtection="1">
      <alignment horizontal="left" indent="2"/>
      <protection hidden="1"/>
    </xf>
    <xf numFmtId="164" fontId="0" fillId="5" borderId="6" xfId="2" applyNumberFormat="1" applyFont="1" applyFill="1" applyBorder="1" applyAlignment="1" applyProtection="1">
      <alignment horizontal="left"/>
      <protection hidden="1"/>
    </xf>
    <xf numFmtId="4" fontId="0" fillId="3" borderId="11" xfId="0" applyNumberFormat="1" applyFill="1" applyBorder="1" applyAlignment="1" applyProtection="1">
      <alignment horizontal="left" indent="2"/>
      <protection hidden="1"/>
    </xf>
    <xf numFmtId="9" fontId="0" fillId="3" borderId="6" xfId="1" applyFont="1" applyFill="1" applyBorder="1" applyAlignment="1" applyProtection="1">
      <alignment horizontal="center"/>
      <protection hidden="1"/>
    </xf>
    <xf numFmtId="3" fontId="0" fillId="11" borderId="5" xfId="0" applyNumberFormat="1" applyFont="1" applyFill="1" applyBorder="1" applyAlignment="1" applyProtection="1">
      <alignment horizontal="center" vertical="center"/>
      <protection hidden="1"/>
    </xf>
    <xf numFmtId="3" fontId="2" fillId="2" borderId="1" xfId="0" applyNumberFormat="1" applyFont="1" applyFill="1" applyBorder="1" applyAlignment="1" applyProtection="1">
      <alignment horizontal="center" vertical="center"/>
      <protection locked="0" hidden="1"/>
    </xf>
    <xf numFmtId="3" fontId="0" fillId="2" borderId="3" xfId="0" applyNumberFormat="1" applyFont="1" applyFill="1" applyBorder="1" applyAlignment="1" applyProtection="1">
      <alignment horizontal="center" vertical="center"/>
      <protection locked="0" hidden="1"/>
    </xf>
    <xf numFmtId="3" fontId="0" fillId="2" borderId="5" xfId="0" applyNumberFormat="1" applyFont="1" applyFill="1" applyBorder="1" applyAlignment="1" applyProtection="1">
      <alignment horizontal="center" vertical="center"/>
      <protection locked="0" hidden="1"/>
    </xf>
    <xf numFmtId="164" fontId="0" fillId="2" borderId="3" xfId="0" applyNumberFormat="1" applyFont="1" applyFill="1" applyBorder="1" applyAlignment="1" applyProtection="1">
      <alignment horizontal="left" vertical="center"/>
      <protection locked="0" hidden="1"/>
    </xf>
    <xf numFmtId="164" fontId="0" fillId="2" borderId="5" xfId="0" applyNumberFormat="1" applyFont="1" applyFill="1" applyBorder="1" applyAlignment="1" applyProtection="1">
      <alignment horizontal="left" vertical="center"/>
      <protection locked="0" hidden="1"/>
    </xf>
    <xf numFmtId="164" fontId="0" fillId="0" borderId="3" xfId="2" applyNumberFormat="1" applyFont="1" applyBorder="1" applyAlignment="1" applyProtection="1">
      <alignment horizontal="left"/>
      <protection hidden="1"/>
    </xf>
    <xf numFmtId="0" fontId="0" fillId="0" borderId="13" xfId="0" applyBorder="1" applyAlignment="1" applyProtection="1">
      <alignment horizontal="center" wrapText="1"/>
      <protection hidden="1"/>
    </xf>
    <xf numFmtId="0" fontId="0" fillId="0" borderId="15" xfId="0" applyBorder="1" applyAlignment="1" applyProtection="1">
      <alignment horizontal="center" wrapText="1"/>
      <protection hidden="1"/>
    </xf>
    <xf numFmtId="0" fontId="0" fillId="0" borderId="14" xfId="0" applyBorder="1" applyAlignment="1" applyProtection="1">
      <alignment horizontal="center" wrapText="1"/>
      <protection hidden="1"/>
    </xf>
    <xf numFmtId="4" fontId="2" fillId="7" borderId="13" xfId="0" applyNumberFormat="1" applyFont="1" applyFill="1" applyBorder="1" applyAlignment="1" applyProtection="1">
      <alignment horizontal="center" vertical="center" wrapText="1"/>
      <protection hidden="1"/>
    </xf>
    <xf numFmtId="4" fontId="2" fillId="7" borderId="14" xfId="0" applyNumberFormat="1"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4" fontId="5" fillId="6" borderId="13" xfId="0" applyNumberFormat="1" applyFont="1" applyFill="1" applyBorder="1" applyAlignment="1" applyProtection="1">
      <alignment horizontal="center" vertical="center" wrapText="1"/>
      <protection hidden="1"/>
    </xf>
    <xf numFmtId="4" fontId="5" fillId="6" borderId="14" xfId="0" applyNumberFormat="1" applyFont="1" applyFill="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protection hidden="1"/>
    </xf>
    <xf numFmtId="0" fontId="3" fillId="0" borderId="8"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3" fillId="0" borderId="3"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4"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9"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2" fillId="8" borderId="13" xfId="0" applyFont="1" applyFill="1" applyBorder="1" applyAlignment="1" applyProtection="1">
      <alignment horizontal="left"/>
      <protection hidden="1"/>
    </xf>
    <xf numFmtId="0" fontId="2" fillId="8" borderId="15" xfId="0" applyFont="1" applyFill="1" applyBorder="1" applyAlignment="1" applyProtection="1">
      <alignment horizontal="left"/>
      <protection hidden="1"/>
    </xf>
    <xf numFmtId="0" fontId="2" fillId="8" borderId="14" xfId="0" applyFont="1" applyFill="1" applyBorder="1" applyAlignment="1" applyProtection="1">
      <alignment horizontal="left"/>
      <protection hidden="1"/>
    </xf>
    <xf numFmtId="0" fontId="4" fillId="10" borderId="16" xfId="0" applyFont="1" applyFill="1" applyBorder="1" applyAlignment="1" applyProtection="1">
      <alignment horizontal="left" vertical="center"/>
      <protection hidden="1"/>
    </xf>
    <xf numFmtId="0" fontId="4" fillId="10" borderId="17" xfId="0" applyFont="1" applyFill="1" applyBorder="1" applyAlignment="1" applyProtection="1">
      <alignment horizontal="left" vertical="center"/>
      <protection hidden="1"/>
    </xf>
    <xf numFmtId="0" fontId="4" fillId="10" borderId="18" xfId="0" applyFont="1" applyFill="1" applyBorder="1" applyAlignment="1" applyProtection="1">
      <alignment horizontal="left" vertical="center"/>
      <protection hidden="1"/>
    </xf>
    <xf numFmtId="0" fontId="0" fillId="0" borderId="1" xfId="0" applyFill="1" applyBorder="1" applyAlignment="1" applyProtection="1">
      <alignment horizontal="center" vertical="center"/>
      <protection locked="0" hidden="1"/>
    </xf>
    <xf numFmtId="0" fontId="0" fillId="0" borderId="8" xfId="0" applyFill="1" applyBorder="1" applyAlignment="1" applyProtection="1">
      <alignment horizontal="center" vertical="center"/>
      <protection locked="0" hidden="1"/>
    </xf>
    <xf numFmtId="0" fontId="0" fillId="0" borderId="2" xfId="0" applyFill="1" applyBorder="1" applyAlignment="1" applyProtection="1">
      <alignment horizontal="center" vertical="center"/>
      <protection locked="0" hidden="1"/>
    </xf>
    <xf numFmtId="0" fontId="0" fillId="0" borderId="3" xfId="0" applyFill="1" applyBorder="1" applyAlignment="1" applyProtection="1">
      <alignment horizontal="center" vertical="center"/>
      <protection locked="0" hidden="1"/>
    </xf>
    <xf numFmtId="0" fontId="0" fillId="0" borderId="0" xfId="0" applyFill="1" applyBorder="1" applyAlignment="1" applyProtection="1">
      <alignment horizontal="center" vertical="center"/>
      <protection locked="0" hidden="1"/>
    </xf>
    <xf numFmtId="0" fontId="0" fillId="0" borderId="4" xfId="0" applyFill="1" applyBorder="1" applyAlignment="1" applyProtection="1">
      <alignment horizontal="center" vertical="center"/>
      <protection locked="0" hidden="1"/>
    </xf>
    <xf numFmtId="0" fontId="0" fillId="0" borderId="5" xfId="0" applyFill="1" applyBorder="1" applyAlignment="1" applyProtection="1">
      <alignment horizontal="center" vertical="center"/>
      <protection locked="0" hidden="1"/>
    </xf>
    <xf numFmtId="0" fontId="0" fillId="0" borderId="9" xfId="0" applyFill="1" applyBorder="1" applyAlignment="1" applyProtection="1">
      <alignment horizontal="center" vertical="center"/>
      <protection locked="0" hidden="1"/>
    </xf>
    <xf numFmtId="0" fontId="0" fillId="0" borderId="6" xfId="0" applyFill="1" applyBorder="1" applyAlignment="1" applyProtection="1">
      <alignment horizontal="center" vertical="center"/>
      <protection locked="0" hidden="1"/>
    </xf>
    <xf numFmtId="0" fontId="2" fillId="8" borderId="13" xfId="0" applyFont="1" applyFill="1" applyBorder="1" applyAlignment="1" applyProtection="1">
      <alignment horizontal="center" vertical="center"/>
      <protection hidden="1"/>
    </xf>
    <xf numFmtId="0" fontId="2" fillId="8" borderId="15" xfId="0" applyFont="1" applyFill="1" applyBorder="1" applyAlignment="1" applyProtection="1">
      <alignment horizontal="center" vertical="center"/>
      <protection hidden="1"/>
    </xf>
    <xf numFmtId="0" fontId="2" fillId="8" borderId="14" xfId="0" applyFont="1" applyFill="1" applyBorder="1" applyAlignment="1" applyProtection="1">
      <alignment horizontal="center" vertical="center"/>
      <protection hidden="1"/>
    </xf>
    <xf numFmtId="0" fontId="2" fillId="9" borderId="13" xfId="0" applyFont="1" applyFill="1" applyBorder="1" applyAlignment="1" applyProtection="1">
      <alignment horizontal="center" vertical="center"/>
      <protection hidden="1"/>
    </xf>
    <xf numFmtId="0" fontId="2" fillId="9" borderId="14" xfId="0" applyFont="1" applyFill="1" applyBorder="1" applyAlignment="1" applyProtection="1">
      <alignment horizontal="center" vertical="center"/>
      <protection hidden="1"/>
    </xf>
    <xf numFmtId="0" fontId="0" fillId="0" borderId="13" xfId="0" applyFill="1" applyBorder="1" applyAlignment="1" applyProtection="1">
      <alignment horizontal="center" vertical="center"/>
      <protection locked="0" hidden="1"/>
    </xf>
    <xf numFmtId="0" fontId="0" fillId="0" borderId="15" xfId="0" applyFill="1" applyBorder="1" applyAlignment="1" applyProtection="1">
      <alignment horizontal="center" vertical="center"/>
      <protection locked="0" hidden="1"/>
    </xf>
    <xf numFmtId="0" fontId="0" fillId="0" borderId="14" xfId="0" applyFill="1" applyBorder="1" applyAlignment="1" applyProtection="1">
      <alignment horizontal="center" vertical="center"/>
      <protection locked="0" hidden="1"/>
    </xf>
    <xf numFmtId="0" fontId="0" fillId="3" borderId="13" xfId="0" applyFill="1" applyBorder="1" applyAlignment="1" applyProtection="1">
      <alignment horizontal="center" vertical="center"/>
      <protection locked="0" hidden="1"/>
    </xf>
    <xf numFmtId="0" fontId="0" fillId="3" borderId="15" xfId="0" applyFill="1" applyBorder="1" applyAlignment="1" applyProtection="1">
      <alignment horizontal="center" vertical="center"/>
      <protection locked="0" hidden="1"/>
    </xf>
    <xf numFmtId="0" fontId="0" fillId="3" borderId="14" xfId="0" applyFill="1" applyBorder="1" applyAlignment="1" applyProtection="1">
      <alignment horizontal="center" vertical="center"/>
      <protection locked="0" hidden="1"/>
    </xf>
    <xf numFmtId="0" fontId="0" fillId="10" borderId="19" xfId="0" applyFill="1" applyBorder="1" applyAlignment="1" applyProtection="1">
      <alignment horizontal="left" vertical="top" wrapText="1"/>
      <protection hidden="1"/>
    </xf>
    <xf numFmtId="0" fontId="0" fillId="10" borderId="0" xfId="0" applyFill="1" applyBorder="1" applyAlignment="1" applyProtection="1">
      <alignment horizontal="left" vertical="top" wrapText="1"/>
      <protection hidden="1"/>
    </xf>
    <xf numFmtId="0" fontId="0" fillId="10" borderId="20" xfId="0" applyFill="1" applyBorder="1" applyAlignment="1" applyProtection="1">
      <alignment horizontal="left" vertical="top" wrapText="1"/>
      <protection hidden="1"/>
    </xf>
    <xf numFmtId="0" fontId="0" fillId="10" borderId="21" xfId="0" applyFill="1" applyBorder="1" applyAlignment="1" applyProtection="1">
      <alignment horizontal="left" vertical="top" wrapText="1"/>
      <protection hidden="1"/>
    </xf>
    <xf numFmtId="0" fontId="0" fillId="10" borderId="22" xfId="0" applyFill="1" applyBorder="1" applyAlignment="1" applyProtection="1">
      <alignment horizontal="left" vertical="top" wrapText="1"/>
      <protection hidden="1"/>
    </xf>
    <xf numFmtId="0" fontId="0" fillId="10" borderId="23" xfId="0" applyFill="1" applyBorder="1" applyAlignment="1" applyProtection="1">
      <alignment horizontal="left" vertical="top" wrapText="1"/>
      <protection hidden="1"/>
    </xf>
    <xf numFmtId="0" fontId="0" fillId="10" borderId="19" xfId="0" applyFill="1" applyBorder="1" applyAlignment="1" applyProtection="1">
      <alignment horizontal="left" vertical="center" wrapText="1"/>
      <protection hidden="1"/>
    </xf>
    <xf numFmtId="0" fontId="0" fillId="10" borderId="0" xfId="0" applyFill="1" applyBorder="1" applyAlignment="1" applyProtection="1">
      <alignment horizontal="left" vertical="center" wrapText="1"/>
      <protection hidden="1"/>
    </xf>
    <xf numFmtId="0" fontId="0" fillId="10" borderId="20" xfId="0" applyFill="1" applyBorder="1" applyAlignment="1" applyProtection="1">
      <alignment horizontal="left" vertical="center" wrapText="1"/>
      <protection hidden="1"/>
    </xf>
    <xf numFmtId="0" fontId="0" fillId="0" borderId="13"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8" xfId="0" applyBorder="1" applyAlignment="1" applyProtection="1">
      <alignment horizontal="center" vertical="center"/>
      <protection hidden="1"/>
    </xf>
  </cellXfs>
  <cellStyles count="3">
    <cellStyle name="Currency" xfId="2" builtinId="4"/>
    <cellStyle name="Normal" xfId="0" builtinId="0"/>
    <cellStyle name="Percent" xfId="1" builtinId="5"/>
  </cellStyles>
  <dxfs count="4">
    <dxf>
      <font>
        <color rgb="FF00B050"/>
      </font>
    </dxf>
    <dxf>
      <font>
        <color rgb="FFFF0000"/>
      </font>
    </dxf>
    <dxf>
      <font>
        <color rgb="FF00B050"/>
      </font>
    </dxf>
    <dxf>
      <font>
        <color rgb="FFFF0000"/>
      </font>
    </dxf>
  </dxfs>
  <tableStyles count="0" defaultTableStyle="TableStyleMedium2" defaultPivotStyle="PivotStyleLight16"/>
  <colors>
    <mruColors>
      <color rgb="FFA9D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GraphControls!$H$8</c:f>
          <c:strCache>
            <c:ptCount val="1"/>
            <c:pt idx="0">
              <c:v>6-Year Completion Rates by Unmet Need - All Incomes</c:v>
            </c:pt>
          </c:strCache>
        </c:strRef>
      </c:tx>
      <c:overlay val="0"/>
      <c:txPr>
        <a:bodyPr/>
        <a:lstStyle/>
        <a:p>
          <a:pPr>
            <a:defRPr/>
          </a:pPr>
          <a:endParaRPr lang="en-US"/>
        </a:p>
      </c:txPr>
    </c:title>
    <c:autoTitleDeleted val="0"/>
    <c:plotArea>
      <c:layout/>
      <c:barChart>
        <c:barDir val="bar"/>
        <c:grouping val="percentStacked"/>
        <c:varyColors val="0"/>
        <c:ser>
          <c:idx val="2"/>
          <c:order val="0"/>
          <c:tx>
            <c:strRef>
              <c:f>GraphControls!$G$5</c:f>
              <c:strCache>
                <c:ptCount val="1"/>
                <c:pt idx="0">
                  <c:v>Completed</c:v>
                </c:pt>
              </c:strCache>
            </c:strRef>
          </c:tx>
          <c:spPr>
            <a:solidFill>
              <a:schemeClr val="accent4"/>
            </a:solidFill>
            <a:ln>
              <a:solidFill>
                <a:sysClr val="windowText" lastClr="000000"/>
              </a:solidFill>
            </a:ln>
          </c:spPr>
          <c:invertIfNegative val="0"/>
          <c:dLbls>
            <c:spPr>
              <a:noFill/>
              <a:ln>
                <a:noFill/>
              </a:ln>
              <a:effectLst/>
            </c:spPr>
            <c:txPr>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GraphControls!$O$3:$U$3</c:f>
              <c:strCache>
                <c:ptCount val="7"/>
                <c:pt idx="0">
                  <c:v>Fifth Quintile (81-100%; $+) 
(n = )</c:v>
                </c:pt>
                <c:pt idx="1">
                  <c:v>Fourth Quintile (61-80%; $ - )
(n = )</c:v>
                </c:pt>
                <c:pt idx="2">
                  <c:v>Third Quintile (41-60%; $ - )
(n = )</c:v>
                </c:pt>
                <c:pt idx="3">
                  <c:v>Second Quintile (21-40%; $ - )
(n = )</c:v>
                </c:pt>
                <c:pt idx="4">
                  <c:v>First Quintile (1-20%; $1 - )
(n = )</c:v>
                </c:pt>
                <c:pt idx="5">
                  <c:v>No Unmet Need (0%; $0)
(n = )</c:v>
                </c:pt>
                <c:pt idx="6">
                  <c:v>All Quintiles
(n = )</c:v>
                </c:pt>
              </c:strCache>
            </c:strRef>
          </c:cat>
          <c:val>
            <c:numRef>
              <c:f>GraphControls!$O$5:$U$5</c:f>
              <c:numCache>
                <c:formatCode>0%</c:formatCode>
                <c:ptCount val="7"/>
                <c:pt idx="0">
                  <c:v>#N/A</c:v>
                </c:pt>
                <c:pt idx="1">
                  <c:v>#N/A</c:v>
                </c:pt>
                <c:pt idx="2">
                  <c:v>#N/A</c:v>
                </c:pt>
                <c:pt idx="3">
                  <c:v>#N/A</c:v>
                </c:pt>
                <c:pt idx="4">
                  <c:v>#N/A</c:v>
                </c:pt>
                <c:pt idx="5">
                  <c:v>#N/A</c:v>
                </c:pt>
                <c:pt idx="6">
                  <c:v>#N/A</c:v>
                </c:pt>
              </c:numCache>
            </c:numRef>
          </c:val>
          <c:extLst>
            <c:ext xmlns:c16="http://schemas.microsoft.com/office/drawing/2014/chart" uri="{C3380CC4-5D6E-409C-BE32-E72D297353CC}">
              <c16:uniqueId val="{00000000-234B-4B0E-B3FD-57E81DDC7519}"/>
            </c:ext>
          </c:extLst>
        </c:ser>
        <c:ser>
          <c:idx val="0"/>
          <c:order val="1"/>
          <c:tx>
            <c:strRef>
              <c:f>GraphControls!$G$6</c:f>
              <c:strCache>
                <c:ptCount val="1"/>
                <c:pt idx="0">
                  <c:v>Did Not Complete</c:v>
                </c:pt>
              </c:strCache>
            </c:strRef>
          </c:tx>
          <c:spPr>
            <a:solidFill>
              <a:schemeClr val="accent4">
                <a:lumMod val="40000"/>
                <a:lumOff val="60000"/>
              </a:schemeClr>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GraphControls!$O$3:$U$3</c:f>
              <c:strCache>
                <c:ptCount val="7"/>
                <c:pt idx="0">
                  <c:v>Fifth Quintile (81-100%; $+) 
(n = )</c:v>
                </c:pt>
                <c:pt idx="1">
                  <c:v>Fourth Quintile (61-80%; $ - )
(n = )</c:v>
                </c:pt>
                <c:pt idx="2">
                  <c:v>Third Quintile (41-60%; $ - )
(n = )</c:v>
                </c:pt>
                <c:pt idx="3">
                  <c:v>Second Quintile (21-40%; $ - )
(n = )</c:v>
                </c:pt>
                <c:pt idx="4">
                  <c:v>First Quintile (1-20%; $1 - )
(n = )</c:v>
                </c:pt>
                <c:pt idx="5">
                  <c:v>No Unmet Need (0%; $0)
(n = )</c:v>
                </c:pt>
                <c:pt idx="6">
                  <c:v>All Quintiles
(n = )</c:v>
                </c:pt>
              </c:strCache>
            </c:strRef>
          </c:cat>
          <c:val>
            <c:numRef>
              <c:f>GraphControls!$O$6:$U$6</c:f>
              <c:numCache>
                <c:formatCode>0%</c:formatCode>
                <c:ptCount val="7"/>
                <c:pt idx="0">
                  <c:v>#N/A</c:v>
                </c:pt>
                <c:pt idx="1">
                  <c:v>#N/A</c:v>
                </c:pt>
                <c:pt idx="2">
                  <c:v>#N/A</c:v>
                </c:pt>
                <c:pt idx="3">
                  <c:v>#N/A</c:v>
                </c:pt>
                <c:pt idx="4">
                  <c:v>#N/A</c:v>
                </c:pt>
                <c:pt idx="5">
                  <c:v>#N/A</c:v>
                </c:pt>
                <c:pt idx="6">
                  <c:v>#N/A</c:v>
                </c:pt>
              </c:numCache>
            </c:numRef>
          </c:val>
          <c:extLst>
            <c:ext xmlns:c16="http://schemas.microsoft.com/office/drawing/2014/chart" uri="{C3380CC4-5D6E-409C-BE32-E72D297353CC}">
              <c16:uniqueId val="{00000001-234B-4B0E-B3FD-57E81DDC7519}"/>
            </c:ext>
          </c:extLst>
        </c:ser>
        <c:dLbls>
          <c:showLegendKey val="0"/>
          <c:showVal val="0"/>
          <c:showCatName val="0"/>
          <c:showSerName val="0"/>
          <c:showPercent val="0"/>
          <c:showBubbleSize val="0"/>
        </c:dLbls>
        <c:gapWidth val="150"/>
        <c:overlap val="100"/>
        <c:axId val="206194176"/>
        <c:axId val="206195712"/>
      </c:barChart>
      <c:catAx>
        <c:axId val="206194176"/>
        <c:scaling>
          <c:orientation val="minMax"/>
        </c:scaling>
        <c:delete val="0"/>
        <c:axPos val="l"/>
        <c:numFmt formatCode="General" sourceLinked="1"/>
        <c:majorTickMark val="out"/>
        <c:minorTickMark val="none"/>
        <c:tickLblPos val="nextTo"/>
        <c:crossAx val="206195712"/>
        <c:crosses val="autoZero"/>
        <c:auto val="1"/>
        <c:lblAlgn val="ctr"/>
        <c:lblOffset val="100"/>
        <c:noMultiLvlLbl val="0"/>
      </c:catAx>
      <c:valAx>
        <c:axId val="206195712"/>
        <c:scaling>
          <c:orientation val="minMax"/>
        </c:scaling>
        <c:delete val="0"/>
        <c:axPos val="b"/>
        <c:numFmt formatCode="0%" sourceLinked="1"/>
        <c:majorTickMark val="out"/>
        <c:minorTickMark val="none"/>
        <c:tickLblPos val="nextTo"/>
        <c:crossAx val="206194176"/>
        <c:crosses val="autoZero"/>
        <c:crossBetween val="between"/>
      </c:valAx>
    </c:plotArea>
    <c:legend>
      <c:legendPos val="b"/>
      <c:overlay val="0"/>
      <c:spPr>
        <a:ln>
          <a:solidFill>
            <a:sysClr val="windowText" lastClr="000000"/>
          </a:solidFill>
        </a:ln>
      </c:spPr>
    </c:legend>
    <c:plotVisOnly val="1"/>
    <c:dispBlanksAs val="gap"/>
    <c:showDLblsOverMax val="0"/>
  </c:chart>
  <c:printSettings>
    <c:headerFooter/>
    <c:pageMargins b="0.75" l="0.7" r="0.7" t="0.75" header="0.3" footer="0.3"/>
    <c:pageSetup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285317</xdr:colOff>
      <xdr:row>9</xdr:row>
      <xdr:rowOff>23809</xdr:rowOff>
    </xdr:from>
    <xdr:to>
      <xdr:col>16</xdr:col>
      <xdr:colOff>113867</xdr:colOff>
      <xdr:row>33</xdr:row>
      <xdr:rowOff>23809</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N110"/>
  <sheetViews>
    <sheetView tabSelected="1" zoomScale="90" zoomScaleNormal="90" workbookViewId="0">
      <selection activeCell="F92" sqref="F92"/>
    </sheetView>
  </sheetViews>
  <sheetFormatPr defaultRowHeight="15" x14ac:dyDescent="0.25"/>
  <cols>
    <col min="1" max="1" width="3.42578125" style="2" customWidth="1"/>
    <col min="2" max="2" width="15.7109375" style="2" customWidth="1"/>
    <col min="3" max="3" width="41.140625" style="2" customWidth="1"/>
    <col min="4" max="9" width="12.7109375" style="2" customWidth="1"/>
    <col min="10" max="10" width="9.140625" style="2"/>
    <col min="11" max="11" width="3.5703125" style="2" customWidth="1"/>
    <col min="12" max="12" width="26.5703125" style="2" customWidth="1"/>
    <col min="13" max="13" width="10.28515625" style="2" bestFit="1" customWidth="1"/>
    <col min="14" max="16384" width="9.140625" style="2"/>
  </cols>
  <sheetData>
    <row r="1" spans="2:14" ht="15" customHeight="1" x14ac:dyDescent="0.25">
      <c r="B1" s="96" t="s">
        <v>0</v>
      </c>
      <c r="C1" s="97"/>
      <c r="D1" s="46"/>
      <c r="E1" s="87" t="s">
        <v>1</v>
      </c>
      <c r="F1" s="88"/>
      <c r="G1" s="88"/>
      <c r="H1" s="88"/>
      <c r="I1" s="89"/>
    </row>
    <row r="2" spans="2:14" ht="15" customHeight="1" x14ac:dyDescent="0.25">
      <c r="B2" s="98"/>
      <c r="C2" s="99"/>
      <c r="D2" s="46"/>
      <c r="E2" s="90"/>
      <c r="F2" s="91"/>
      <c r="G2" s="91"/>
      <c r="H2" s="91"/>
      <c r="I2" s="92"/>
    </row>
    <row r="3" spans="2:14" ht="15" customHeight="1" x14ac:dyDescent="0.25">
      <c r="B3" s="100"/>
      <c r="C3" s="101"/>
      <c r="D3" s="46"/>
      <c r="E3" s="93"/>
      <c r="F3" s="94"/>
      <c r="G3" s="94"/>
      <c r="H3" s="94"/>
      <c r="I3" s="95"/>
    </row>
    <row r="5" spans="2:14" x14ac:dyDescent="0.25">
      <c r="B5" s="15" t="s">
        <v>2</v>
      </c>
    </row>
    <row r="7" spans="2:14" ht="32.25" customHeight="1" x14ac:dyDescent="0.25">
      <c r="B7" s="82" t="s">
        <v>42</v>
      </c>
      <c r="C7" s="82" t="s">
        <v>41</v>
      </c>
      <c r="D7" s="84" t="s">
        <v>19</v>
      </c>
      <c r="E7" s="85"/>
      <c r="F7" s="80" t="s">
        <v>16</v>
      </c>
      <c r="G7" s="81"/>
      <c r="H7" s="80" t="s">
        <v>17</v>
      </c>
      <c r="I7" s="81"/>
      <c r="L7" s="77" t="s">
        <v>48</v>
      </c>
      <c r="M7" s="78"/>
      <c r="N7" s="79"/>
    </row>
    <row r="8" spans="2:14" x14ac:dyDescent="0.25">
      <c r="B8" s="83"/>
      <c r="C8" s="83"/>
      <c r="D8" s="47" t="s">
        <v>5</v>
      </c>
      <c r="E8" s="48" t="s">
        <v>12</v>
      </c>
      <c r="F8" s="49" t="s">
        <v>5</v>
      </c>
      <c r="G8" s="50" t="s">
        <v>18</v>
      </c>
      <c r="H8" s="49" t="s">
        <v>5</v>
      </c>
      <c r="I8" s="50" t="s">
        <v>18</v>
      </c>
      <c r="L8" s="51"/>
      <c r="M8" s="16" t="s">
        <v>46</v>
      </c>
      <c r="N8" s="52" t="s">
        <v>47</v>
      </c>
    </row>
    <row r="9" spans="2:14" x14ac:dyDescent="0.25">
      <c r="B9" s="82" t="s">
        <v>43</v>
      </c>
      <c r="C9" s="53" t="s">
        <v>40</v>
      </c>
      <c r="D9" s="71"/>
      <c r="E9" s="54" t="str">
        <f>IFERROR(D9/D$9, "")</f>
        <v/>
      </c>
      <c r="F9" s="71"/>
      <c r="G9" s="54" t="str">
        <f>IFERROR(F9/F$9, "")</f>
        <v/>
      </c>
      <c r="H9" s="55">
        <f>D9-F9</f>
        <v>0</v>
      </c>
      <c r="I9" s="54" t="str">
        <f>IFERROR(H9/H$9, "")</f>
        <v/>
      </c>
      <c r="L9" s="51" t="s">
        <v>44</v>
      </c>
      <c r="M9" s="76">
        <v>1</v>
      </c>
      <c r="N9" s="56" t="str">
        <f>IF(ISBLANK(M10), "", M10-1)</f>
        <v/>
      </c>
    </row>
    <row r="10" spans="2:14" x14ac:dyDescent="0.25">
      <c r="B10" s="86"/>
      <c r="C10" s="57"/>
      <c r="D10" s="58"/>
      <c r="E10" s="59"/>
      <c r="F10" s="58"/>
      <c r="G10" s="59"/>
      <c r="H10" s="58"/>
      <c r="I10" s="59"/>
      <c r="L10" s="51" t="s">
        <v>7</v>
      </c>
      <c r="M10" s="74"/>
      <c r="N10" s="56" t="str">
        <f t="shared" ref="N10:N12" si="0">IF(ISBLANK(M11), "", M11-1)</f>
        <v/>
      </c>
    </row>
    <row r="11" spans="2:14" x14ac:dyDescent="0.25">
      <c r="B11" s="86"/>
      <c r="C11" s="60" t="s">
        <v>11</v>
      </c>
      <c r="D11" s="61" t="str">
        <f>IF(SUM(D12:D18)-D$9 &lt;&gt; 0, "Discrepancy", "Total Match")</f>
        <v>Total Match</v>
      </c>
      <c r="E11" s="59"/>
      <c r="F11" s="61" t="str">
        <f>IF(SUM(F12:F18)-F$9 &lt;&gt; 0, "Discrepancy", "Total Match")</f>
        <v>Total Match</v>
      </c>
      <c r="G11" s="59"/>
      <c r="H11" s="62"/>
      <c r="I11" s="59"/>
      <c r="L11" s="51" t="s">
        <v>8</v>
      </c>
      <c r="M11" s="74"/>
      <c r="N11" s="56" t="str">
        <f t="shared" si="0"/>
        <v/>
      </c>
    </row>
    <row r="12" spans="2:14" x14ac:dyDescent="0.25">
      <c r="B12" s="86"/>
      <c r="C12" s="63" t="s">
        <v>45</v>
      </c>
      <c r="D12" s="72"/>
      <c r="E12" s="64" t="str">
        <f t="shared" ref="E12" si="1">IFERROR(D12/D$9, "")</f>
        <v/>
      </c>
      <c r="F12" s="72"/>
      <c r="G12" s="64" t="str">
        <f t="shared" ref="G12" si="2">IFERROR(F12/F$9, "")</f>
        <v/>
      </c>
      <c r="H12" s="65">
        <f t="shared" ref="H12:H18" si="3">D12-F12</f>
        <v>0</v>
      </c>
      <c r="I12" s="64" t="str">
        <f t="shared" ref="I12" si="4">IFERROR(H12/H$9, "")</f>
        <v/>
      </c>
      <c r="L12" s="51" t="s">
        <v>9</v>
      </c>
      <c r="M12" s="74"/>
      <c r="N12" s="56" t="str">
        <f t="shared" si="0"/>
        <v/>
      </c>
    </row>
    <row r="13" spans="2:14" x14ac:dyDescent="0.25">
      <c r="B13" s="86"/>
      <c r="C13" s="66" t="str">
        <f>CONCATENATE("First Quintile (1-20%; ", TEXT(M$9, "$#,###"), " - ", TEXT(N$9, "$#,####"), ")")</f>
        <v>First Quintile (1-20%; $1 - )</v>
      </c>
      <c r="D13" s="72"/>
      <c r="E13" s="64" t="str">
        <f t="shared" ref="E13:G18" si="5">IFERROR(D13/D$9, "")</f>
        <v/>
      </c>
      <c r="F13" s="72"/>
      <c r="G13" s="64" t="str">
        <f t="shared" si="5"/>
        <v/>
      </c>
      <c r="H13" s="65">
        <f t="shared" si="3"/>
        <v>0</v>
      </c>
      <c r="I13" s="64" t="str">
        <f t="shared" ref="I13:I18" si="6">IFERROR(H13/H$9, "")</f>
        <v/>
      </c>
      <c r="L13" s="19" t="s">
        <v>10</v>
      </c>
      <c r="M13" s="75"/>
      <c r="N13" s="67"/>
    </row>
    <row r="14" spans="2:14" x14ac:dyDescent="0.25">
      <c r="B14" s="86"/>
      <c r="C14" s="66" t="str">
        <f>CONCATENATE("Second Quintile (21-40%; ", TEXT(M$10, "$#,###"), " - ", TEXT(N$10, "$#,####"), ")")</f>
        <v>Second Quintile (21-40%; $ - )</v>
      </c>
      <c r="D14" s="72"/>
      <c r="E14" s="64" t="str">
        <f t="shared" si="5"/>
        <v/>
      </c>
      <c r="F14" s="72"/>
      <c r="G14" s="64" t="str">
        <f t="shared" si="5"/>
        <v/>
      </c>
      <c r="H14" s="65">
        <f t="shared" si="3"/>
        <v>0</v>
      </c>
      <c r="I14" s="64" t="str">
        <f t="shared" si="6"/>
        <v/>
      </c>
    </row>
    <row r="15" spans="2:14" x14ac:dyDescent="0.25">
      <c r="B15" s="86"/>
      <c r="C15" s="66" t="str">
        <f>CONCATENATE("Third Quintile (41-60%; ", TEXT(M$11, "$#,###"), " - ", TEXT(N$11, "$#,####"), ")")</f>
        <v>Third Quintile (41-60%; $ - )</v>
      </c>
      <c r="D15" s="72"/>
      <c r="E15" s="64" t="str">
        <f t="shared" si="5"/>
        <v/>
      </c>
      <c r="F15" s="72"/>
      <c r="G15" s="64" t="str">
        <f t="shared" si="5"/>
        <v/>
      </c>
      <c r="H15" s="65">
        <f t="shared" si="3"/>
        <v>0</v>
      </c>
      <c r="I15" s="64" t="str">
        <f t="shared" si="6"/>
        <v/>
      </c>
    </row>
    <row r="16" spans="2:14" x14ac:dyDescent="0.25">
      <c r="B16" s="86"/>
      <c r="C16" s="66" t="str">
        <f>CONCATENATE("Fourth Quintile (61-80%; ", TEXT(M$12, "$#,###"), " - ", TEXT(N$12, "$#,####"), ")")</f>
        <v>Fourth Quintile (61-80%; $ - )</v>
      </c>
      <c r="D16" s="72"/>
      <c r="E16" s="64" t="str">
        <f t="shared" si="5"/>
        <v/>
      </c>
      <c r="F16" s="72"/>
      <c r="G16" s="64" t="str">
        <f t="shared" si="5"/>
        <v/>
      </c>
      <c r="H16" s="65">
        <f t="shared" si="3"/>
        <v>0</v>
      </c>
      <c r="I16" s="64" t="str">
        <f t="shared" si="6"/>
        <v/>
      </c>
    </row>
    <row r="17" spans="2:9" x14ac:dyDescent="0.25">
      <c r="B17" s="86"/>
      <c r="C17" s="66" t="str">
        <f>CONCATENATE("Fifth Quintile (81-100%; ", TEXT(M$13, "$#,###"), "+ ", ")")</f>
        <v>Fifth Quintile (81-100%; $+ )</v>
      </c>
      <c r="D17" s="72"/>
      <c r="E17" s="64" t="str">
        <f t="shared" si="5"/>
        <v/>
      </c>
      <c r="F17" s="72"/>
      <c r="G17" s="64" t="str">
        <f t="shared" si="5"/>
        <v/>
      </c>
      <c r="H17" s="65">
        <f t="shared" si="3"/>
        <v>0</v>
      </c>
      <c r="I17" s="64" t="str">
        <f t="shared" si="6"/>
        <v/>
      </c>
    </row>
    <row r="18" spans="2:9" x14ac:dyDescent="0.25">
      <c r="B18" s="83"/>
      <c r="C18" s="68" t="s">
        <v>31</v>
      </c>
      <c r="D18" s="73"/>
      <c r="E18" s="69" t="str">
        <f t="shared" si="5"/>
        <v/>
      </c>
      <c r="F18" s="73"/>
      <c r="G18" s="69" t="str">
        <f t="shared" si="5"/>
        <v/>
      </c>
      <c r="H18" s="70">
        <f t="shared" si="3"/>
        <v>0</v>
      </c>
      <c r="I18" s="69" t="str">
        <f t="shared" si="6"/>
        <v/>
      </c>
    </row>
    <row r="19" spans="2:9" x14ac:dyDescent="0.25">
      <c r="B19" s="102" t="s">
        <v>49</v>
      </c>
      <c r="C19" s="103"/>
      <c r="D19" s="103"/>
      <c r="E19" s="103"/>
      <c r="F19" s="103"/>
      <c r="G19" s="103"/>
      <c r="H19" s="103"/>
      <c r="I19" s="104"/>
    </row>
    <row r="20" spans="2:9" x14ac:dyDescent="0.25">
      <c r="B20" s="82" t="s">
        <v>50</v>
      </c>
      <c r="C20" s="53" t="s">
        <v>40</v>
      </c>
      <c r="D20" s="71"/>
      <c r="E20" s="54" t="str">
        <f>IFERROR(D20/D$20, "")</f>
        <v/>
      </c>
      <c r="F20" s="71"/>
      <c r="G20" s="54" t="str">
        <f>IFERROR(F20/F$9, "")</f>
        <v/>
      </c>
      <c r="H20" s="55">
        <f>D20-F20</f>
        <v>0</v>
      </c>
      <c r="I20" s="54" t="str">
        <f>IFERROR(H20/H$20, "")</f>
        <v/>
      </c>
    </row>
    <row r="21" spans="2:9" x14ac:dyDescent="0.25">
      <c r="B21" s="86"/>
      <c r="C21" s="57"/>
      <c r="D21" s="58"/>
      <c r="E21" s="59"/>
      <c r="F21" s="58"/>
      <c r="G21" s="59"/>
      <c r="H21" s="58"/>
      <c r="I21" s="59"/>
    </row>
    <row r="22" spans="2:9" x14ac:dyDescent="0.25">
      <c r="B22" s="86"/>
      <c r="C22" s="60" t="s">
        <v>11</v>
      </c>
      <c r="D22" s="61" t="str">
        <f>IF(SUM(D23:D29)-D$20 &lt;&gt; 0, "Discrepancy", "Total Match")</f>
        <v>Total Match</v>
      </c>
      <c r="E22" s="59"/>
      <c r="F22" s="61" t="str">
        <f>IF(SUM(F23:F29)-F$20 &lt;&gt; 0, "Discrepancy", "Total Match")</f>
        <v>Total Match</v>
      </c>
      <c r="G22" s="59"/>
      <c r="H22" s="62"/>
      <c r="I22" s="59"/>
    </row>
    <row r="23" spans="2:9" x14ac:dyDescent="0.25">
      <c r="B23" s="86"/>
      <c r="C23" s="63" t="s">
        <v>45</v>
      </c>
      <c r="D23" s="72"/>
      <c r="E23" s="64" t="str">
        <f>IFERROR(D23/D$20, "")</f>
        <v/>
      </c>
      <c r="F23" s="72"/>
      <c r="G23" s="64" t="str">
        <f>IFERROR(F23/F$20, "")</f>
        <v/>
      </c>
      <c r="H23" s="65">
        <f t="shared" ref="H23:H29" si="7">D23-F23</f>
        <v>0</v>
      </c>
      <c r="I23" s="64" t="str">
        <f t="shared" ref="I23:I29" si="8">IFERROR(H23/H$20, "")</f>
        <v/>
      </c>
    </row>
    <row r="24" spans="2:9" x14ac:dyDescent="0.25">
      <c r="B24" s="86"/>
      <c r="C24" s="66" t="str">
        <f>CONCATENATE("First Quintile (1-20%; ", TEXT(M$9, "$#,###"), " - ", TEXT(N$9, "$#,####"), ")")</f>
        <v>First Quintile (1-20%; $1 - )</v>
      </c>
      <c r="D24" s="72"/>
      <c r="E24" s="64" t="str">
        <f t="shared" ref="E24:E29" si="9">IFERROR(D24/D$20, "")</f>
        <v/>
      </c>
      <c r="F24" s="72"/>
      <c r="G24" s="64" t="str">
        <f>IFERROR(F24/F$20, "")</f>
        <v/>
      </c>
      <c r="H24" s="65">
        <f t="shared" si="7"/>
        <v>0</v>
      </c>
      <c r="I24" s="64" t="str">
        <f t="shared" si="8"/>
        <v/>
      </c>
    </row>
    <row r="25" spans="2:9" x14ac:dyDescent="0.25">
      <c r="B25" s="86"/>
      <c r="C25" s="66" t="str">
        <f>CONCATENATE("Second Quintile (21-40%; ", TEXT(M$10, "$#,###"), " - ", TEXT(N$10, "$#,####"), ")")</f>
        <v>Second Quintile (21-40%; $ - )</v>
      </c>
      <c r="D25" s="72"/>
      <c r="E25" s="64" t="str">
        <f t="shared" si="9"/>
        <v/>
      </c>
      <c r="F25" s="72"/>
      <c r="G25" s="64" t="str">
        <f>IFERROR(F25/F$20, "")</f>
        <v/>
      </c>
      <c r="H25" s="65">
        <f t="shared" si="7"/>
        <v>0</v>
      </c>
      <c r="I25" s="64" t="str">
        <f t="shared" si="8"/>
        <v/>
      </c>
    </row>
    <row r="26" spans="2:9" x14ac:dyDescent="0.25">
      <c r="B26" s="86"/>
      <c r="C26" s="66" t="str">
        <f>CONCATENATE("Third Quintile (41-60%; ", TEXT(M$11, "$#,###"), " - ", TEXT(N$11, "$#,####"), ")")</f>
        <v>Third Quintile (41-60%; $ - )</v>
      </c>
      <c r="D26" s="72"/>
      <c r="E26" s="64" t="str">
        <f>IFERROR(D26/D$20, "")</f>
        <v/>
      </c>
      <c r="F26" s="72"/>
      <c r="G26" s="64" t="str">
        <f>IFERROR(F26/F$20, "")</f>
        <v/>
      </c>
      <c r="H26" s="65">
        <f t="shared" si="7"/>
        <v>0</v>
      </c>
      <c r="I26" s="64" t="str">
        <f t="shared" si="8"/>
        <v/>
      </c>
    </row>
    <row r="27" spans="2:9" x14ac:dyDescent="0.25">
      <c r="B27" s="86"/>
      <c r="C27" s="66" t="str">
        <f>CONCATENATE("Fourth Quintile (61-80%; ", TEXT(M$12, "$#,###"), " - ", TEXT(N$12, "$#,####"), ")")</f>
        <v>Fourth Quintile (61-80%; $ - )</v>
      </c>
      <c r="D27" s="72"/>
      <c r="E27" s="64" t="str">
        <f t="shared" si="9"/>
        <v/>
      </c>
      <c r="F27" s="72"/>
      <c r="G27" s="64" t="str">
        <f t="shared" ref="G27" si="10">IFERROR(F27/F$20, "")</f>
        <v/>
      </c>
      <c r="H27" s="65">
        <f t="shared" si="7"/>
        <v>0</v>
      </c>
      <c r="I27" s="64" t="str">
        <f t="shared" si="8"/>
        <v/>
      </c>
    </row>
    <row r="28" spans="2:9" x14ac:dyDescent="0.25">
      <c r="B28" s="86"/>
      <c r="C28" s="66" t="str">
        <f>CONCATENATE("Fifth Quintile (81-100%; ", TEXT(M$13, "$#,###"), "+ ", ")")</f>
        <v>Fifth Quintile (81-100%; $+ )</v>
      </c>
      <c r="D28" s="72"/>
      <c r="E28" s="64" t="str">
        <f t="shared" si="9"/>
        <v/>
      </c>
      <c r="F28" s="72"/>
      <c r="G28" s="64" t="str">
        <f t="shared" ref="G28" si="11">IFERROR(F28/F$20, "")</f>
        <v/>
      </c>
      <c r="H28" s="65">
        <f t="shared" si="7"/>
        <v>0</v>
      </c>
      <c r="I28" s="64" t="str">
        <f t="shared" si="8"/>
        <v/>
      </c>
    </row>
    <row r="29" spans="2:9" x14ac:dyDescent="0.25">
      <c r="B29" s="83"/>
      <c r="C29" s="68" t="s">
        <v>31</v>
      </c>
      <c r="D29" s="73"/>
      <c r="E29" s="69" t="str">
        <f t="shared" si="9"/>
        <v/>
      </c>
      <c r="F29" s="73"/>
      <c r="G29" s="69" t="str">
        <f t="shared" ref="G29" si="12">IFERROR(F29/F$20, "")</f>
        <v/>
      </c>
      <c r="H29" s="70">
        <f t="shared" si="7"/>
        <v>0</v>
      </c>
      <c r="I29" s="69" t="str">
        <f t="shared" si="8"/>
        <v/>
      </c>
    </row>
    <row r="30" spans="2:9" x14ac:dyDescent="0.25">
      <c r="B30" s="82" t="s">
        <v>51</v>
      </c>
      <c r="C30" s="53" t="s">
        <v>40</v>
      </c>
      <c r="D30" s="71"/>
      <c r="E30" s="54" t="str">
        <f>IFERROR(D30/D$30, "")</f>
        <v/>
      </c>
      <c r="F30" s="71"/>
      <c r="G30" s="54" t="str">
        <f>IFERROR(F30/F$30, "")</f>
        <v/>
      </c>
      <c r="H30" s="55">
        <f>D30-F30</f>
        <v>0</v>
      </c>
      <c r="I30" s="54" t="str">
        <f>IFERROR(H30/H$30, "")</f>
        <v/>
      </c>
    </row>
    <row r="31" spans="2:9" x14ac:dyDescent="0.25">
      <c r="B31" s="86"/>
      <c r="C31" s="57"/>
      <c r="D31" s="58"/>
      <c r="E31" s="59"/>
      <c r="F31" s="58"/>
      <c r="G31" s="59"/>
      <c r="H31" s="58"/>
      <c r="I31" s="59"/>
    </row>
    <row r="32" spans="2:9" x14ac:dyDescent="0.25">
      <c r="B32" s="86"/>
      <c r="C32" s="60" t="s">
        <v>11</v>
      </c>
      <c r="D32" s="61" t="str">
        <f>IF(SUM(D33:D39)-D$30 &lt;&gt; 0, "Discrepancy", "Total Match")</f>
        <v>Total Match</v>
      </c>
      <c r="E32" s="59"/>
      <c r="F32" s="61" t="str">
        <f>IF(SUM(F33:F39)-F$30 &lt;&gt; 0, "Discrepancy", "Total Match")</f>
        <v>Total Match</v>
      </c>
      <c r="G32" s="59"/>
      <c r="H32" s="62"/>
      <c r="I32" s="59"/>
    </row>
    <row r="33" spans="2:9" x14ac:dyDescent="0.25">
      <c r="B33" s="86"/>
      <c r="C33" s="63" t="s">
        <v>45</v>
      </c>
      <c r="D33" s="72"/>
      <c r="E33" s="64" t="str">
        <f t="shared" ref="E33:E39" si="13">IFERROR(D33/D$30, "")</f>
        <v/>
      </c>
      <c r="F33" s="72"/>
      <c r="G33" s="64" t="str">
        <f t="shared" ref="G33:G39" si="14">IFERROR(F33/F$30, "")</f>
        <v/>
      </c>
      <c r="H33" s="65">
        <f t="shared" ref="H33:H39" si="15">D33-F33</f>
        <v>0</v>
      </c>
      <c r="I33" s="64" t="str">
        <f t="shared" ref="I33:I39" si="16">IFERROR(H33/H$30, "")</f>
        <v/>
      </c>
    </row>
    <row r="34" spans="2:9" x14ac:dyDescent="0.25">
      <c r="B34" s="86"/>
      <c r="C34" s="66" t="str">
        <f>CONCATENATE("First Quintile (1-20%; ", TEXT(M$9, "$#,###"), " - ", TEXT(N$9, "$#,####"), ")")</f>
        <v>First Quintile (1-20%; $1 - )</v>
      </c>
      <c r="D34" s="72"/>
      <c r="E34" s="64" t="str">
        <f t="shared" si="13"/>
        <v/>
      </c>
      <c r="F34" s="72"/>
      <c r="G34" s="64" t="str">
        <f t="shared" si="14"/>
        <v/>
      </c>
      <c r="H34" s="65">
        <f t="shared" si="15"/>
        <v>0</v>
      </c>
      <c r="I34" s="64" t="str">
        <f t="shared" si="16"/>
        <v/>
      </c>
    </row>
    <row r="35" spans="2:9" x14ac:dyDescent="0.25">
      <c r="B35" s="86"/>
      <c r="C35" s="66" t="str">
        <f>CONCATENATE("Second Quintile (21-40%; ", TEXT(M$10, "$#,###"), " - ", TEXT(N$10, "$#,####"), ")")</f>
        <v>Second Quintile (21-40%; $ - )</v>
      </c>
      <c r="D35" s="72"/>
      <c r="E35" s="64" t="str">
        <f t="shared" si="13"/>
        <v/>
      </c>
      <c r="F35" s="72"/>
      <c r="G35" s="64" t="str">
        <f t="shared" si="14"/>
        <v/>
      </c>
      <c r="H35" s="65">
        <f t="shared" si="15"/>
        <v>0</v>
      </c>
      <c r="I35" s="64" t="str">
        <f t="shared" si="16"/>
        <v/>
      </c>
    </row>
    <row r="36" spans="2:9" x14ac:dyDescent="0.25">
      <c r="B36" s="86"/>
      <c r="C36" s="66" t="str">
        <f>CONCATENATE("Third Quintile (41-60%; ", TEXT(M$11, "$#,###"), " - ", TEXT(N$11, "$#,####"), ")")</f>
        <v>Third Quintile (41-60%; $ - )</v>
      </c>
      <c r="D36" s="72"/>
      <c r="E36" s="64" t="str">
        <f t="shared" si="13"/>
        <v/>
      </c>
      <c r="F36" s="72"/>
      <c r="G36" s="64" t="str">
        <f t="shared" si="14"/>
        <v/>
      </c>
      <c r="H36" s="65">
        <f t="shared" si="15"/>
        <v>0</v>
      </c>
      <c r="I36" s="64" t="str">
        <f t="shared" si="16"/>
        <v/>
      </c>
    </row>
    <row r="37" spans="2:9" x14ac:dyDescent="0.25">
      <c r="B37" s="86"/>
      <c r="C37" s="66" t="str">
        <f>CONCATENATE("Fourth Quintile (61-80%; ", TEXT(M$12, "$#,###"), " - ", TEXT(N$12, "$#,####"), ")")</f>
        <v>Fourth Quintile (61-80%; $ - )</v>
      </c>
      <c r="D37" s="72"/>
      <c r="E37" s="64" t="str">
        <f t="shared" si="13"/>
        <v/>
      </c>
      <c r="F37" s="72"/>
      <c r="G37" s="64" t="str">
        <f t="shared" si="14"/>
        <v/>
      </c>
      <c r="H37" s="65">
        <f t="shared" si="15"/>
        <v>0</v>
      </c>
      <c r="I37" s="64" t="str">
        <f t="shared" si="16"/>
        <v/>
      </c>
    </row>
    <row r="38" spans="2:9" x14ac:dyDescent="0.25">
      <c r="B38" s="86"/>
      <c r="C38" s="66" t="str">
        <f>CONCATENATE("Fifth Quintile (81-100%; ", TEXT(M$13, "$#,###"), "+ ", ")")</f>
        <v>Fifth Quintile (81-100%; $+ )</v>
      </c>
      <c r="D38" s="72"/>
      <c r="E38" s="64" t="str">
        <f t="shared" si="13"/>
        <v/>
      </c>
      <c r="F38" s="72"/>
      <c r="G38" s="64" t="str">
        <f t="shared" si="14"/>
        <v/>
      </c>
      <c r="H38" s="65">
        <f t="shared" si="15"/>
        <v>0</v>
      </c>
      <c r="I38" s="64" t="str">
        <f t="shared" si="16"/>
        <v/>
      </c>
    </row>
    <row r="39" spans="2:9" x14ac:dyDescent="0.25">
      <c r="B39" s="83"/>
      <c r="C39" s="68" t="s">
        <v>31</v>
      </c>
      <c r="D39" s="73"/>
      <c r="E39" s="69" t="str">
        <f t="shared" si="13"/>
        <v/>
      </c>
      <c r="F39" s="73"/>
      <c r="G39" s="69" t="str">
        <f t="shared" si="14"/>
        <v/>
      </c>
      <c r="H39" s="70">
        <f t="shared" si="15"/>
        <v>0</v>
      </c>
      <c r="I39" s="69" t="str">
        <f t="shared" si="16"/>
        <v/>
      </c>
    </row>
    <row r="40" spans="2:9" x14ac:dyDescent="0.25">
      <c r="B40" s="82" t="s">
        <v>52</v>
      </c>
      <c r="C40" s="53" t="s">
        <v>40</v>
      </c>
      <c r="D40" s="71"/>
      <c r="E40" s="54" t="str">
        <f>IFERROR(D40/D$40, "")</f>
        <v/>
      </c>
      <c r="F40" s="71"/>
      <c r="G40" s="54" t="str">
        <f>IFERROR(F40/F$40, "")</f>
        <v/>
      </c>
      <c r="H40" s="55">
        <f>D40-F40</f>
        <v>0</v>
      </c>
      <c r="I40" s="54" t="str">
        <f>IFERROR(H40/H$40, "")</f>
        <v/>
      </c>
    </row>
    <row r="41" spans="2:9" x14ac:dyDescent="0.25">
      <c r="B41" s="86"/>
      <c r="C41" s="57"/>
      <c r="D41" s="58"/>
      <c r="E41" s="59"/>
      <c r="F41" s="58"/>
      <c r="G41" s="59"/>
      <c r="H41" s="58"/>
      <c r="I41" s="59"/>
    </row>
    <row r="42" spans="2:9" x14ac:dyDescent="0.25">
      <c r="B42" s="86"/>
      <c r="C42" s="60" t="s">
        <v>11</v>
      </c>
      <c r="D42" s="61" t="str">
        <f>IF(SUM(D43:D49)-D$40 &lt;&gt; 0, "Discrepancy", "Total Match")</f>
        <v>Total Match</v>
      </c>
      <c r="E42" s="59"/>
      <c r="F42" s="61" t="str">
        <f>IF(SUM(F43:F49)-F$40 &lt;&gt; 0, "Discrepancy", "Total Match")</f>
        <v>Total Match</v>
      </c>
      <c r="G42" s="59"/>
      <c r="H42" s="62"/>
      <c r="I42" s="59"/>
    </row>
    <row r="43" spans="2:9" x14ac:dyDescent="0.25">
      <c r="B43" s="86"/>
      <c r="C43" s="63" t="s">
        <v>45</v>
      </c>
      <c r="D43" s="72"/>
      <c r="E43" s="64" t="str">
        <f t="shared" ref="E43:E49" si="17">IFERROR(D43/D$40, "")</f>
        <v/>
      </c>
      <c r="F43" s="72"/>
      <c r="G43" s="64" t="str">
        <f t="shared" ref="G43:G49" si="18">IFERROR(F43/F$40, "")</f>
        <v/>
      </c>
      <c r="H43" s="65">
        <f t="shared" ref="H43:H49" si="19">D43-F43</f>
        <v>0</v>
      </c>
      <c r="I43" s="64" t="str">
        <f t="shared" ref="I43:I49" si="20">IFERROR(H43/H$40, "")</f>
        <v/>
      </c>
    </row>
    <row r="44" spans="2:9" x14ac:dyDescent="0.25">
      <c r="B44" s="86"/>
      <c r="C44" s="66" t="str">
        <f>CONCATENATE("First Quintile (1-20%; ", TEXT(M$9, "$#,###"), " - ", TEXT(N$9, "$#,####"), ")")</f>
        <v>First Quintile (1-20%; $1 - )</v>
      </c>
      <c r="D44" s="72"/>
      <c r="E44" s="64" t="str">
        <f t="shared" si="17"/>
        <v/>
      </c>
      <c r="F44" s="72"/>
      <c r="G44" s="64" t="str">
        <f t="shared" si="18"/>
        <v/>
      </c>
      <c r="H44" s="65">
        <f t="shared" si="19"/>
        <v>0</v>
      </c>
      <c r="I44" s="64" t="str">
        <f t="shared" si="20"/>
        <v/>
      </c>
    </row>
    <row r="45" spans="2:9" x14ac:dyDescent="0.25">
      <c r="B45" s="86"/>
      <c r="C45" s="66" t="str">
        <f>CONCATENATE("Second Quintile (21-40%; ", TEXT(M$10, "$#,###"), " - ", TEXT(N$10, "$#,####"), ")")</f>
        <v>Second Quintile (21-40%; $ - )</v>
      </c>
      <c r="D45" s="72"/>
      <c r="E45" s="64" t="str">
        <f t="shared" si="17"/>
        <v/>
      </c>
      <c r="F45" s="72"/>
      <c r="G45" s="64" t="str">
        <f t="shared" si="18"/>
        <v/>
      </c>
      <c r="H45" s="65">
        <f t="shared" si="19"/>
        <v>0</v>
      </c>
      <c r="I45" s="64" t="str">
        <f>IFERROR(H45/H$40, "")</f>
        <v/>
      </c>
    </row>
    <row r="46" spans="2:9" x14ac:dyDescent="0.25">
      <c r="B46" s="86"/>
      <c r="C46" s="66" t="str">
        <f>CONCATENATE("Third Quintile (41-60%; ", TEXT(M$11, "$#,###"), " - ", TEXT(N$11, "$#,####"), ")")</f>
        <v>Third Quintile (41-60%; $ - )</v>
      </c>
      <c r="D46" s="72"/>
      <c r="E46" s="64" t="str">
        <f t="shared" si="17"/>
        <v/>
      </c>
      <c r="F46" s="72"/>
      <c r="G46" s="64" t="str">
        <f t="shared" si="18"/>
        <v/>
      </c>
      <c r="H46" s="65">
        <f t="shared" si="19"/>
        <v>0</v>
      </c>
      <c r="I46" s="64" t="str">
        <f t="shared" si="20"/>
        <v/>
      </c>
    </row>
    <row r="47" spans="2:9" x14ac:dyDescent="0.25">
      <c r="B47" s="86"/>
      <c r="C47" s="66" t="str">
        <f>CONCATENATE("Fourth Quintile (61-80%; ", TEXT(M$12, "$#,###"), " - ", TEXT(N$12, "$#,####"), ")")</f>
        <v>Fourth Quintile (61-80%; $ - )</v>
      </c>
      <c r="D47" s="72"/>
      <c r="E47" s="64" t="str">
        <f t="shared" si="17"/>
        <v/>
      </c>
      <c r="F47" s="72"/>
      <c r="G47" s="64" t="str">
        <f t="shared" si="18"/>
        <v/>
      </c>
      <c r="H47" s="65">
        <f t="shared" si="19"/>
        <v>0</v>
      </c>
      <c r="I47" s="64" t="str">
        <f t="shared" si="20"/>
        <v/>
      </c>
    </row>
    <row r="48" spans="2:9" x14ac:dyDescent="0.25">
      <c r="B48" s="86"/>
      <c r="C48" s="66" t="str">
        <f>CONCATENATE("Fifth Quintile (81-100%; ", TEXT(M$13, "$#,###"), "+ ", ")")</f>
        <v>Fifth Quintile (81-100%; $+ )</v>
      </c>
      <c r="D48" s="72"/>
      <c r="E48" s="64" t="str">
        <f t="shared" si="17"/>
        <v/>
      </c>
      <c r="F48" s="72"/>
      <c r="G48" s="64" t="str">
        <f t="shared" si="18"/>
        <v/>
      </c>
      <c r="H48" s="65">
        <f t="shared" si="19"/>
        <v>0</v>
      </c>
      <c r="I48" s="64" t="str">
        <f t="shared" si="20"/>
        <v/>
      </c>
    </row>
    <row r="49" spans="2:9" x14ac:dyDescent="0.25">
      <c r="B49" s="83"/>
      <c r="C49" s="68" t="s">
        <v>31</v>
      </c>
      <c r="D49" s="73"/>
      <c r="E49" s="69" t="str">
        <f t="shared" si="17"/>
        <v/>
      </c>
      <c r="F49" s="73"/>
      <c r="G49" s="69" t="str">
        <f t="shared" si="18"/>
        <v/>
      </c>
      <c r="H49" s="70">
        <f t="shared" si="19"/>
        <v>0</v>
      </c>
      <c r="I49" s="69" t="str">
        <f t="shared" si="20"/>
        <v/>
      </c>
    </row>
    <row r="50" spans="2:9" x14ac:dyDescent="0.25">
      <c r="B50" s="82" t="s">
        <v>53</v>
      </c>
      <c r="C50" s="53" t="s">
        <v>40</v>
      </c>
      <c r="D50" s="71"/>
      <c r="E50" s="54" t="str">
        <f>IFERROR(D50/D$50, "")</f>
        <v/>
      </c>
      <c r="F50" s="71"/>
      <c r="G50" s="54" t="str">
        <f>IFERROR(F50/F$50, "")</f>
        <v/>
      </c>
      <c r="H50" s="55">
        <f>D50-F50</f>
        <v>0</v>
      </c>
      <c r="I50" s="54" t="str">
        <f>IFERROR(H50/H$50, "")</f>
        <v/>
      </c>
    </row>
    <row r="51" spans="2:9" x14ac:dyDescent="0.25">
      <c r="B51" s="86"/>
      <c r="C51" s="57"/>
      <c r="D51" s="58"/>
      <c r="E51" s="59"/>
      <c r="F51" s="58"/>
      <c r="G51" s="59"/>
      <c r="H51" s="58"/>
      <c r="I51" s="59"/>
    </row>
    <row r="52" spans="2:9" x14ac:dyDescent="0.25">
      <c r="B52" s="86"/>
      <c r="C52" s="60" t="s">
        <v>11</v>
      </c>
      <c r="D52" s="61" t="str">
        <f>IF(SUM(D53:D59)-D$50 &lt;&gt; 0, "Discrepancy", "Total Match")</f>
        <v>Total Match</v>
      </c>
      <c r="E52" s="59"/>
      <c r="F52" s="61" t="str">
        <f>IF(SUM(F53:F59)-F$50 &lt;&gt; 0, "Discrepancy", "Total Match")</f>
        <v>Total Match</v>
      </c>
      <c r="G52" s="59"/>
      <c r="H52" s="62"/>
      <c r="I52" s="59"/>
    </row>
    <row r="53" spans="2:9" x14ac:dyDescent="0.25">
      <c r="B53" s="86"/>
      <c r="C53" s="63" t="s">
        <v>45</v>
      </c>
      <c r="D53" s="72"/>
      <c r="E53" s="64" t="str">
        <f t="shared" ref="E53:E59" si="21">IFERROR(D53/D$50, "")</f>
        <v/>
      </c>
      <c r="F53" s="72"/>
      <c r="G53" s="64" t="str">
        <f t="shared" ref="G53:G59" si="22">IFERROR(F53/F$50, "")</f>
        <v/>
      </c>
      <c r="H53" s="65">
        <f t="shared" ref="H53:H59" si="23">D53-F53</f>
        <v>0</v>
      </c>
      <c r="I53" s="64" t="str">
        <f t="shared" ref="I53:I59" si="24">IFERROR(H53/H$50, "")</f>
        <v/>
      </c>
    </row>
    <row r="54" spans="2:9" x14ac:dyDescent="0.25">
      <c r="B54" s="86"/>
      <c r="C54" s="66" t="str">
        <f>CONCATENATE("First Quintile (1-20%; ", TEXT(M$9, "$#,###"), " - ", TEXT(N$9, "$#,####"), ")")</f>
        <v>First Quintile (1-20%; $1 - )</v>
      </c>
      <c r="D54" s="72"/>
      <c r="E54" s="64" t="str">
        <f t="shared" si="21"/>
        <v/>
      </c>
      <c r="F54" s="72"/>
      <c r="G54" s="64" t="str">
        <f t="shared" si="22"/>
        <v/>
      </c>
      <c r="H54" s="65">
        <f t="shared" si="23"/>
        <v>0</v>
      </c>
      <c r="I54" s="64" t="str">
        <f t="shared" si="24"/>
        <v/>
      </c>
    </row>
    <row r="55" spans="2:9" x14ac:dyDescent="0.25">
      <c r="B55" s="86"/>
      <c r="C55" s="66" t="str">
        <f>CONCATENATE("Second Quintile (21-40%; ", TEXT(M$10, "$#,###"), " - ", TEXT(N$10, "$#,####"), ")")</f>
        <v>Second Quintile (21-40%; $ - )</v>
      </c>
      <c r="D55" s="72"/>
      <c r="E55" s="64" t="str">
        <f t="shared" si="21"/>
        <v/>
      </c>
      <c r="F55" s="72"/>
      <c r="G55" s="64" t="str">
        <f t="shared" si="22"/>
        <v/>
      </c>
      <c r="H55" s="65">
        <f t="shared" si="23"/>
        <v>0</v>
      </c>
      <c r="I55" s="64" t="str">
        <f t="shared" si="24"/>
        <v/>
      </c>
    </row>
    <row r="56" spans="2:9" x14ac:dyDescent="0.25">
      <c r="B56" s="86"/>
      <c r="C56" s="66" t="str">
        <f>CONCATENATE("Third Quintile (41-60%; ", TEXT(M$11, "$#,###"), " - ", TEXT(N$11, "$#,####"), ")")</f>
        <v>Third Quintile (41-60%; $ - )</v>
      </c>
      <c r="D56" s="72"/>
      <c r="E56" s="64" t="str">
        <f t="shared" si="21"/>
        <v/>
      </c>
      <c r="F56" s="72"/>
      <c r="G56" s="64" t="str">
        <f t="shared" si="22"/>
        <v/>
      </c>
      <c r="H56" s="65">
        <f t="shared" si="23"/>
        <v>0</v>
      </c>
      <c r="I56" s="64" t="str">
        <f t="shared" si="24"/>
        <v/>
      </c>
    </row>
    <row r="57" spans="2:9" x14ac:dyDescent="0.25">
      <c r="B57" s="86"/>
      <c r="C57" s="66" t="str">
        <f>CONCATENATE("Fourth Quintile (61-80%; ", TEXT(M$12, "$#,###"), " - ", TEXT(N$12, "$#,####"), ")")</f>
        <v>Fourth Quintile (61-80%; $ - )</v>
      </c>
      <c r="D57" s="72"/>
      <c r="E57" s="64" t="str">
        <f t="shared" si="21"/>
        <v/>
      </c>
      <c r="F57" s="72"/>
      <c r="G57" s="64" t="str">
        <f t="shared" si="22"/>
        <v/>
      </c>
      <c r="H57" s="65">
        <f t="shared" si="23"/>
        <v>0</v>
      </c>
      <c r="I57" s="64" t="str">
        <f t="shared" si="24"/>
        <v/>
      </c>
    </row>
    <row r="58" spans="2:9" x14ac:dyDescent="0.25">
      <c r="B58" s="86"/>
      <c r="C58" s="66" t="str">
        <f>CONCATENATE("Fifth Quintile (81-100%; ", TEXT(M$13, "$#,###"), "+ ", ")")</f>
        <v>Fifth Quintile (81-100%; $+ )</v>
      </c>
      <c r="D58" s="72"/>
      <c r="E58" s="64" t="str">
        <f t="shared" si="21"/>
        <v/>
      </c>
      <c r="F58" s="72"/>
      <c r="G58" s="64" t="str">
        <f t="shared" si="22"/>
        <v/>
      </c>
      <c r="H58" s="65">
        <f t="shared" si="23"/>
        <v>0</v>
      </c>
      <c r="I58" s="64" t="str">
        <f t="shared" si="24"/>
        <v/>
      </c>
    </row>
    <row r="59" spans="2:9" x14ac:dyDescent="0.25">
      <c r="B59" s="83"/>
      <c r="C59" s="68" t="s">
        <v>31</v>
      </c>
      <c r="D59" s="73"/>
      <c r="E59" s="69" t="str">
        <f t="shared" si="21"/>
        <v/>
      </c>
      <c r="F59" s="73"/>
      <c r="G59" s="69" t="str">
        <f t="shared" si="22"/>
        <v/>
      </c>
      <c r="H59" s="70">
        <f t="shared" si="23"/>
        <v>0</v>
      </c>
      <c r="I59" s="69" t="str">
        <f t="shared" si="24"/>
        <v/>
      </c>
    </row>
    <row r="60" spans="2:9" x14ac:dyDescent="0.25">
      <c r="B60" s="82" t="s">
        <v>54</v>
      </c>
      <c r="C60" s="53" t="s">
        <v>40</v>
      </c>
      <c r="D60" s="71"/>
      <c r="E60" s="54" t="str">
        <f>IFERROR(D60/D$60, "")</f>
        <v/>
      </c>
      <c r="F60" s="71"/>
      <c r="G60" s="54" t="str">
        <f>IFERROR(F60/F$60, "")</f>
        <v/>
      </c>
      <c r="H60" s="55">
        <f>D60-F60</f>
        <v>0</v>
      </c>
      <c r="I60" s="54" t="str">
        <f>IFERROR(H60/H$60, "")</f>
        <v/>
      </c>
    </row>
    <row r="61" spans="2:9" x14ac:dyDescent="0.25">
      <c r="B61" s="86"/>
      <c r="C61" s="57"/>
      <c r="D61" s="58"/>
      <c r="E61" s="59"/>
      <c r="F61" s="58"/>
      <c r="G61" s="59"/>
      <c r="H61" s="58"/>
      <c r="I61" s="59"/>
    </row>
    <row r="62" spans="2:9" x14ac:dyDescent="0.25">
      <c r="B62" s="86"/>
      <c r="C62" s="60" t="s">
        <v>11</v>
      </c>
      <c r="D62" s="61" t="str">
        <f>IF(SUM(D63:D69)-D$60 &lt;&gt; 0, "Discrepancy", "Total Match")</f>
        <v>Total Match</v>
      </c>
      <c r="E62" s="59"/>
      <c r="F62" s="61" t="str">
        <f>IF(SUM(F63:F69)-F$60 &lt;&gt; 0, "Discrepancy", "Total Match")</f>
        <v>Total Match</v>
      </c>
      <c r="G62" s="59"/>
      <c r="H62" s="62"/>
      <c r="I62" s="59"/>
    </row>
    <row r="63" spans="2:9" x14ac:dyDescent="0.25">
      <c r="B63" s="86"/>
      <c r="C63" s="63" t="s">
        <v>45</v>
      </c>
      <c r="D63" s="72"/>
      <c r="E63" s="64" t="str">
        <f t="shared" ref="E63:E69" si="25">IFERROR(D63/D$60, "")</f>
        <v/>
      </c>
      <c r="F63" s="72"/>
      <c r="G63" s="64" t="str">
        <f t="shared" ref="G63:G69" si="26">IFERROR(F63/F$60, "")</f>
        <v/>
      </c>
      <c r="H63" s="65">
        <f t="shared" ref="H63:H69" si="27">D63-F63</f>
        <v>0</v>
      </c>
      <c r="I63" s="64" t="str">
        <f t="shared" ref="I63:I69" si="28">IFERROR(H63/H$60, "")</f>
        <v/>
      </c>
    </row>
    <row r="64" spans="2:9" x14ac:dyDescent="0.25">
      <c r="B64" s="86"/>
      <c r="C64" s="66" t="str">
        <f>CONCATENATE("First Quintile (1-20%; ", TEXT(M$9, "$#,###"), " - ", TEXT(N$9, "$#,####"), ")")</f>
        <v>First Quintile (1-20%; $1 - )</v>
      </c>
      <c r="D64" s="72"/>
      <c r="E64" s="64" t="str">
        <f t="shared" si="25"/>
        <v/>
      </c>
      <c r="F64" s="72"/>
      <c r="G64" s="64" t="str">
        <f t="shared" si="26"/>
        <v/>
      </c>
      <c r="H64" s="65">
        <f t="shared" si="27"/>
        <v>0</v>
      </c>
      <c r="I64" s="64" t="str">
        <f t="shared" si="28"/>
        <v/>
      </c>
    </row>
    <row r="65" spans="2:9" x14ac:dyDescent="0.25">
      <c r="B65" s="86"/>
      <c r="C65" s="66" t="str">
        <f>CONCATENATE("Second Quintile (21-40%; ", TEXT(M$10, "$#,###"), " - ", TEXT(N$10, "$#,####"), ")")</f>
        <v>Second Quintile (21-40%; $ - )</v>
      </c>
      <c r="D65" s="72"/>
      <c r="E65" s="64" t="str">
        <f t="shared" si="25"/>
        <v/>
      </c>
      <c r="F65" s="72"/>
      <c r="G65" s="64" t="str">
        <f t="shared" si="26"/>
        <v/>
      </c>
      <c r="H65" s="65">
        <f t="shared" si="27"/>
        <v>0</v>
      </c>
      <c r="I65" s="64" t="str">
        <f t="shared" si="28"/>
        <v/>
      </c>
    </row>
    <row r="66" spans="2:9" x14ac:dyDescent="0.25">
      <c r="B66" s="86"/>
      <c r="C66" s="66" t="str">
        <f>CONCATENATE("Third Quintile (41-60%; ", TEXT(M$11, "$#,###"), " - ", TEXT(N$11, "$#,####"), ")")</f>
        <v>Third Quintile (41-60%; $ - )</v>
      </c>
      <c r="D66" s="72"/>
      <c r="E66" s="64" t="str">
        <f t="shared" si="25"/>
        <v/>
      </c>
      <c r="F66" s="72"/>
      <c r="G66" s="64" t="str">
        <f t="shared" si="26"/>
        <v/>
      </c>
      <c r="H66" s="65">
        <f t="shared" si="27"/>
        <v>0</v>
      </c>
      <c r="I66" s="64" t="str">
        <f t="shared" si="28"/>
        <v/>
      </c>
    </row>
    <row r="67" spans="2:9" x14ac:dyDescent="0.25">
      <c r="B67" s="86"/>
      <c r="C67" s="66" t="str">
        <f>CONCATENATE("Fourth Quintile (61-80%; ", TEXT(M$12, "$#,###"), " - ", TEXT(N$12, "$#,####"), ")")</f>
        <v>Fourth Quintile (61-80%; $ - )</v>
      </c>
      <c r="D67" s="72"/>
      <c r="E67" s="64" t="str">
        <f t="shared" si="25"/>
        <v/>
      </c>
      <c r="F67" s="72"/>
      <c r="G67" s="64" t="str">
        <f t="shared" si="26"/>
        <v/>
      </c>
      <c r="H67" s="65">
        <f t="shared" si="27"/>
        <v>0</v>
      </c>
      <c r="I67" s="64" t="str">
        <f t="shared" si="28"/>
        <v/>
      </c>
    </row>
    <row r="68" spans="2:9" x14ac:dyDescent="0.25">
      <c r="B68" s="86"/>
      <c r="C68" s="66" t="str">
        <f>CONCATENATE("Fifth Quintile (81-100%; ", TEXT(M$13, "$#,###"), "+ ", ")")</f>
        <v>Fifth Quintile (81-100%; $+ )</v>
      </c>
      <c r="D68" s="72"/>
      <c r="E68" s="64" t="str">
        <f t="shared" si="25"/>
        <v/>
      </c>
      <c r="F68" s="72"/>
      <c r="G68" s="64" t="str">
        <f t="shared" si="26"/>
        <v/>
      </c>
      <c r="H68" s="65">
        <f t="shared" si="27"/>
        <v>0</v>
      </c>
      <c r="I68" s="64" t="str">
        <f t="shared" si="28"/>
        <v/>
      </c>
    </row>
    <row r="69" spans="2:9" x14ac:dyDescent="0.25">
      <c r="B69" s="83"/>
      <c r="C69" s="68" t="s">
        <v>31</v>
      </c>
      <c r="D69" s="73"/>
      <c r="E69" s="69" t="str">
        <f t="shared" si="25"/>
        <v/>
      </c>
      <c r="F69" s="73"/>
      <c r="G69" s="69" t="str">
        <f t="shared" si="26"/>
        <v/>
      </c>
      <c r="H69" s="70">
        <f t="shared" si="27"/>
        <v>0</v>
      </c>
      <c r="I69" s="69" t="str">
        <f t="shared" si="28"/>
        <v/>
      </c>
    </row>
    <row r="70" spans="2:9" x14ac:dyDescent="0.25">
      <c r="B70" s="82" t="s">
        <v>55</v>
      </c>
      <c r="C70" s="53" t="s">
        <v>40</v>
      </c>
      <c r="D70" s="71"/>
      <c r="E70" s="54" t="str">
        <f>IFERROR(D70/D$70, "")</f>
        <v/>
      </c>
      <c r="F70" s="71"/>
      <c r="G70" s="54" t="str">
        <f>IFERROR(F70/F$70, "")</f>
        <v/>
      </c>
      <c r="H70" s="55">
        <f>D70-F70</f>
        <v>0</v>
      </c>
      <c r="I70" s="54" t="str">
        <f>IFERROR(H70/H$70, "")</f>
        <v/>
      </c>
    </row>
    <row r="71" spans="2:9" x14ac:dyDescent="0.25">
      <c r="B71" s="86"/>
      <c r="C71" s="57"/>
      <c r="D71" s="58"/>
      <c r="E71" s="59"/>
      <c r="F71" s="58"/>
      <c r="G71" s="59"/>
      <c r="H71" s="58"/>
      <c r="I71" s="59"/>
    </row>
    <row r="72" spans="2:9" x14ac:dyDescent="0.25">
      <c r="B72" s="86"/>
      <c r="C72" s="60" t="s">
        <v>11</v>
      </c>
      <c r="D72" s="61" t="str">
        <f>IF(SUM(D73:D79)-D$70 &lt;&gt; 0, "Discrepancy", "Total Match")</f>
        <v>Total Match</v>
      </c>
      <c r="E72" s="59"/>
      <c r="F72" s="61" t="str">
        <f>IF(SUM(F73:F79)-F$70 &lt;&gt; 0, "Discrepancy", "Total Match")</f>
        <v>Total Match</v>
      </c>
      <c r="G72" s="59"/>
      <c r="H72" s="62"/>
      <c r="I72" s="59"/>
    </row>
    <row r="73" spans="2:9" x14ac:dyDescent="0.25">
      <c r="B73" s="86"/>
      <c r="C73" s="63" t="s">
        <v>45</v>
      </c>
      <c r="D73" s="72"/>
      <c r="E73" s="64" t="str">
        <f t="shared" ref="E73:E79" si="29">IFERROR(D73/D$70, "")</f>
        <v/>
      </c>
      <c r="F73" s="72"/>
      <c r="G73" s="64" t="str">
        <f t="shared" ref="G73:G79" si="30">IFERROR(F73/F$70, "")</f>
        <v/>
      </c>
      <c r="H73" s="65">
        <f t="shared" ref="H73:H79" si="31">D73-F73</f>
        <v>0</v>
      </c>
      <c r="I73" s="64" t="str">
        <f t="shared" ref="I73:I79" si="32">IFERROR(H73/H$70, "")</f>
        <v/>
      </c>
    </row>
    <row r="74" spans="2:9" x14ac:dyDescent="0.25">
      <c r="B74" s="86"/>
      <c r="C74" s="66" t="str">
        <f>CONCATENATE("First Quintile (1-20%; ", TEXT(M$9, "$#,###"), " - ", TEXT(N$9, "$#,####"), ")")</f>
        <v>First Quintile (1-20%; $1 - )</v>
      </c>
      <c r="D74" s="72"/>
      <c r="E74" s="64" t="str">
        <f t="shared" si="29"/>
        <v/>
      </c>
      <c r="F74" s="72"/>
      <c r="G74" s="64" t="str">
        <f t="shared" si="30"/>
        <v/>
      </c>
      <c r="H74" s="65">
        <f t="shared" si="31"/>
        <v>0</v>
      </c>
      <c r="I74" s="64" t="str">
        <f t="shared" si="32"/>
        <v/>
      </c>
    </row>
    <row r="75" spans="2:9" x14ac:dyDescent="0.25">
      <c r="B75" s="86"/>
      <c r="C75" s="66" t="str">
        <f>CONCATENATE("Second Quintile (21-40%; ", TEXT(M$10, "$#,###"), " - ", TEXT(N$10, "$#,####"), ")")</f>
        <v>Second Quintile (21-40%; $ - )</v>
      </c>
      <c r="D75" s="72"/>
      <c r="E75" s="64" t="str">
        <f t="shared" si="29"/>
        <v/>
      </c>
      <c r="F75" s="72"/>
      <c r="G75" s="64" t="str">
        <f t="shared" si="30"/>
        <v/>
      </c>
      <c r="H75" s="65">
        <f t="shared" si="31"/>
        <v>0</v>
      </c>
      <c r="I75" s="64" t="str">
        <f t="shared" si="32"/>
        <v/>
      </c>
    </row>
    <row r="76" spans="2:9" x14ac:dyDescent="0.25">
      <c r="B76" s="86"/>
      <c r="C76" s="66" t="str">
        <f>CONCATENATE("Third Quintile (41-60%; ", TEXT(M$11, "$#,###"), " - ", TEXT(N$11, "$#,####"), ")")</f>
        <v>Third Quintile (41-60%; $ - )</v>
      </c>
      <c r="D76" s="72"/>
      <c r="E76" s="64" t="str">
        <f t="shared" si="29"/>
        <v/>
      </c>
      <c r="F76" s="72"/>
      <c r="G76" s="64" t="str">
        <f t="shared" si="30"/>
        <v/>
      </c>
      <c r="H76" s="65">
        <f t="shared" si="31"/>
        <v>0</v>
      </c>
      <c r="I76" s="64" t="str">
        <f t="shared" si="32"/>
        <v/>
      </c>
    </row>
    <row r="77" spans="2:9" x14ac:dyDescent="0.25">
      <c r="B77" s="86"/>
      <c r="C77" s="66" t="str">
        <f>CONCATENATE("Fourth Quintile (61-80%; ", TEXT(M$12, "$#,###"), " - ", TEXT(N$12, "$#,####"), ")")</f>
        <v>Fourth Quintile (61-80%; $ - )</v>
      </c>
      <c r="D77" s="72"/>
      <c r="E77" s="64" t="str">
        <f t="shared" si="29"/>
        <v/>
      </c>
      <c r="F77" s="72"/>
      <c r="G77" s="64" t="str">
        <f t="shared" si="30"/>
        <v/>
      </c>
      <c r="H77" s="65">
        <f t="shared" si="31"/>
        <v>0</v>
      </c>
      <c r="I77" s="64" t="str">
        <f t="shared" si="32"/>
        <v/>
      </c>
    </row>
    <row r="78" spans="2:9" x14ac:dyDescent="0.25">
      <c r="B78" s="86"/>
      <c r="C78" s="66" t="str">
        <f>CONCATENATE("Fifth Quintile (81-100%; ", TEXT(M$13, "$#,###"), "+ ", ")")</f>
        <v>Fifth Quintile (81-100%; $+ )</v>
      </c>
      <c r="D78" s="72"/>
      <c r="E78" s="64" t="str">
        <f t="shared" si="29"/>
        <v/>
      </c>
      <c r="F78" s="72"/>
      <c r="G78" s="64" t="str">
        <f t="shared" si="30"/>
        <v/>
      </c>
      <c r="H78" s="65">
        <f t="shared" si="31"/>
        <v>0</v>
      </c>
      <c r="I78" s="64" t="str">
        <f t="shared" si="32"/>
        <v/>
      </c>
    </row>
    <row r="79" spans="2:9" x14ac:dyDescent="0.25">
      <c r="B79" s="83"/>
      <c r="C79" s="68" t="s">
        <v>31</v>
      </c>
      <c r="D79" s="73"/>
      <c r="E79" s="69" t="str">
        <f t="shared" si="29"/>
        <v/>
      </c>
      <c r="F79" s="73"/>
      <c r="G79" s="69" t="str">
        <f t="shared" si="30"/>
        <v/>
      </c>
      <c r="H79" s="70">
        <f t="shared" si="31"/>
        <v>0</v>
      </c>
      <c r="I79" s="69" t="str">
        <f t="shared" si="32"/>
        <v/>
      </c>
    </row>
    <row r="80" spans="2:9" x14ac:dyDescent="0.25">
      <c r="B80" s="82" t="s">
        <v>56</v>
      </c>
      <c r="C80" s="53" t="s">
        <v>40</v>
      </c>
      <c r="D80" s="71"/>
      <c r="E80" s="54" t="str">
        <f>IFERROR(D80/D$80, "")</f>
        <v/>
      </c>
      <c r="F80" s="71"/>
      <c r="G80" s="54" t="str">
        <f>IFERROR(F80/F$80, "")</f>
        <v/>
      </c>
      <c r="H80" s="55">
        <f>D80-F80</f>
        <v>0</v>
      </c>
      <c r="I80" s="54" t="str">
        <f>IFERROR(H80/H$80, "")</f>
        <v/>
      </c>
    </row>
    <row r="81" spans="2:9" x14ac:dyDescent="0.25">
      <c r="B81" s="86"/>
      <c r="C81" s="57"/>
      <c r="D81" s="58"/>
      <c r="E81" s="59"/>
      <c r="F81" s="58"/>
      <c r="G81" s="59"/>
      <c r="H81" s="58"/>
      <c r="I81" s="59"/>
    </row>
    <row r="82" spans="2:9" x14ac:dyDescent="0.25">
      <c r="B82" s="86"/>
      <c r="C82" s="60" t="s">
        <v>11</v>
      </c>
      <c r="D82" s="61" t="str">
        <f>IF(SUM(D83:D89)-D$80 &lt;&gt; 0, "Discrepancy", "Total Match")</f>
        <v>Total Match</v>
      </c>
      <c r="E82" s="59"/>
      <c r="F82" s="61" t="str">
        <f>IF(SUM(F83:F89)-F$80 &lt;&gt; 0, "Discrepancy", "Total Match")</f>
        <v>Total Match</v>
      </c>
      <c r="G82" s="59"/>
      <c r="H82" s="62"/>
      <c r="I82" s="59"/>
    </row>
    <row r="83" spans="2:9" x14ac:dyDescent="0.25">
      <c r="B83" s="86"/>
      <c r="C83" s="63" t="s">
        <v>45</v>
      </c>
      <c r="D83" s="72"/>
      <c r="E83" s="64" t="str">
        <f t="shared" ref="E83:E89" si="33">IFERROR(D83/D$80, "")</f>
        <v/>
      </c>
      <c r="F83" s="72"/>
      <c r="G83" s="64" t="str">
        <f t="shared" ref="G83:G89" si="34">IFERROR(F83/F$80, "")</f>
        <v/>
      </c>
      <c r="H83" s="65">
        <f t="shared" ref="H83:H89" si="35">D83-F83</f>
        <v>0</v>
      </c>
      <c r="I83" s="64" t="str">
        <f t="shared" ref="I83:I89" si="36">IFERROR(H83/H$80, "")</f>
        <v/>
      </c>
    </row>
    <row r="84" spans="2:9" x14ac:dyDescent="0.25">
      <c r="B84" s="86"/>
      <c r="C84" s="66" t="str">
        <f>CONCATENATE("First Quintile (1-20%; ", TEXT(M$9, "$#,###"), " - ", TEXT(N$9, "$#,####"), ")")</f>
        <v>First Quintile (1-20%; $1 - )</v>
      </c>
      <c r="D84" s="72"/>
      <c r="E84" s="64" t="str">
        <f t="shared" si="33"/>
        <v/>
      </c>
      <c r="F84" s="72"/>
      <c r="G84" s="64" t="str">
        <f t="shared" si="34"/>
        <v/>
      </c>
      <c r="H84" s="65">
        <f t="shared" si="35"/>
        <v>0</v>
      </c>
      <c r="I84" s="64" t="str">
        <f t="shared" si="36"/>
        <v/>
      </c>
    </row>
    <row r="85" spans="2:9" x14ac:dyDescent="0.25">
      <c r="B85" s="86"/>
      <c r="C85" s="66" t="str">
        <f>CONCATENATE("Second Quintile (21-40%; ", TEXT(M$10, "$#,###"), " - ", TEXT(N$10, "$#,####"), ")")</f>
        <v>Second Quintile (21-40%; $ - )</v>
      </c>
      <c r="D85" s="72"/>
      <c r="E85" s="64" t="str">
        <f t="shared" si="33"/>
        <v/>
      </c>
      <c r="F85" s="72"/>
      <c r="G85" s="64" t="str">
        <f t="shared" si="34"/>
        <v/>
      </c>
      <c r="H85" s="65">
        <f t="shared" si="35"/>
        <v>0</v>
      </c>
      <c r="I85" s="64" t="str">
        <f t="shared" si="36"/>
        <v/>
      </c>
    </row>
    <row r="86" spans="2:9" x14ac:dyDescent="0.25">
      <c r="B86" s="86"/>
      <c r="C86" s="66" t="str">
        <f>CONCATENATE("Third Quintile (41-60%; ", TEXT(M$11, "$#,###"), " - ", TEXT(N$11, "$#,####"), ")")</f>
        <v>Third Quintile (41-60%; $ - )</v>
      </c>
      <c r="D86" s="72"/>
      <c r="E86" s="64" t="str">
        <f t="shared" si="33"/>
        <v/>
      </c>
      <c r="F86" s="72"/>
      <c r="G86" s="64" t="str">
        <f t="shared" si="34"/>
        <v/>
      </c>
      <c r="H86" s="65">
        <f t="shared" si="35"/>
        <v>0</v>
      </c>
      <c r="I86" s="64" t="str">
        <f t="shared" si="36"/>
        <v/>
      </c>
    </row>
    <row r="87" spans="2:9" x14ac:dyDescent="0.25">
      <c r="B87" s="86"/>
      <c r="C87" s="66" t="str">
        <f>CONCATENATE("Fourth Quintile (61-80%; ", TEXT(M$12, "$#,###"), " - ", TEXT(N$12, "$#,####"), ")")</f>
        <v>Fourth Quintile (61-80%; $ - )</v>
      </c>
      <c r="D87" s="72"/>
      <c r="E87" s="64" t="str">
        <f t="shared" si="33"/>
        <v/>
      </c>
      <c r="F87" s="72"/>
      <c r="G87" s="64" t="str">
        <f t="shared" si="34"/>
        <v/>
      </c>
      <c r="H87" s="65">
        <f t="shared" si="35"/>
        <v>0</v>
      </c>
      <c r="I87" s="64" t="str">
        <f t="shared" si="36"/>
        <v/>
      </c>
    </row>
    <row r="88" spans="2:9" x14ac:dyDescent="0.25">
      <c r="B88" s="86"/>
      <c r="C88" s="66" t="str">
        <f>CONCATENATE("Fifth Quintile (81-100%; ", TEXT(M$13, "$#,###"), "+ ", ")")</f>
        <v>Fifth Quintile (81-100%; $+ )</v>
      </c>
      <c r="D88" s="72"/>
      <c r="E88" s="64" t="str">
        <f t="shared" si="33"/>
        <v/>
      </c>
      <c r="F88" s="72"/>
      <c r="G88" s="64" t="str">
        <f t="shared" si="34"/>
        <v/>
      </c>
      <c r="H88" s="65">
        <f t="shared" si="35"/>
        <v>0</v>
      </c>
      <c r="I88" s="64" t="str">
        <f t="shared" si="36"/>
        <v/>
      </c>
    </row>
    <row r="89" spans="2:9" x14ac:dyDescent="0.25">
      <c r="B89" s="83"/>
      <c r="C89" s="68" t="s">
        <v>31</v>
      </c>
      <c r="D89" s="73"/>
      <c r="E89" s="69" t="str">
        <f t="shared" si="33"/>
        <v/>
      </c>
      <c r="F89" s="73"/>
      <c r="G89" s="69" t="str">
        <f t="shared" si="34"/>
        <v/>
      </c>
      <c r="H89" s="70">
        <f t="shared" si="35"/>
        <v>0</v>
      </c>
      <c r="I89" s="69" t="str">
        <f t="shared" si="36"/>
        <v/>
      </c>
    </row>
    <row r="90" spans="2:9" x14ac:dyDescent="0.25">
      <c r="B90" s="102" t="s">
        <v>57</v>
      </c>
      <c r="C90" s="103"/>
      <c r="D90" s="103"/>
      <c r="E90" s="103"/>
      <c r="F90" s="103"/>
      <c r="G90" s="103"/>
      <c r="H90" s="103"/>
      <c r="I90" s="104"/>
    </row>
    <row r="91" spans="2:9" x14ac:dyDescent="0.25">
      <c r="B91" s="82" t="s">
        <v>14</v>
      </c>
      <c r="C91" s="53" t="s">
        <v>40</v>
      </c>
      <c r="D91" s="71"/>
      <c r="E91" s="54" t="str">
        <f>IFERROR(D91/D$91, "")</f>
        <v/>
      </c>
      <c r="F91" s="71"/>
      <c r="G91" s="54" t="str">
        <f>IFERROR(F91/F$91, "")</f>
        <v/>
      </c>
      <c r="H91" s="55">
        <f>D91-F91</f>
        <v>0</v>
      </c>
      <c r="I91" s="54" t="str">
        <f>IFERROR(H91/H$91, "")</f>
        <v/>
      </c>
    </row>
    <row r="92" spans="2:9" x14ac:dyDescent="0.25">
      <c r="B92" s="86"/>
      <c r="C92" s="57"/>
      <c r="D92" s="58"/>
      <c r="E92" s="59"/>
      <c r="F92" s="58"/>
      <c r="G92" s="59"/>
      <c r="H92" s="58"/>
      <c r="I92" s="59"/>
    </row>
    <row r="93" spans="2:9" x14ac:dyDescent="0.25">
      <c r="B93" s="86"/>
      <c r="C93" s="60" t="s">
        <v>11</v>
      </c>
      <c r="D93" s="61" t="str">
        <f>IF(SUM(D94:D100)-D$91 &lt;&gt; 0, "Discrepancy", "Total Match")</f>
        <v>Total Match</v>
      </c>
      <c r="E93" s="59"/>
      <c r="F93" s="61" t="str">
        <f>IF(SUM(F94:F100)-F$91 &lt;&gt; 0, "Discrepancy", "Total Match")</f>
        <v>Total Match</v>
      </c>
      <c r="G93" s="59"/>
      <c r="H93" s="62"/>
      <c r="I93" s="59"/>
    </row>
    <row r="94" spans="2:9" x14ac:dyDescent="0.25">
      <c r="B94" s="86"/>
      <c r="C94" s="63" t="s">
        <v>45</v>
      </c>
      <c r="D94" s="72"/>
      <c r="E94" s="64" t="str">
        <f t="shared" ref="E94:E100" si="37">IFERROR(D94/D$91, "")</f>
        <v/>
      </c>
      <c r="F94" s="72"/>
      <c r="G94" s="64" t="str">
        <f t="shared" ref="G94:G100" si="38">IFERROR(F94/F$91, "")</f>
        <v/>
      </c>
      <c r="H94" s="65">
        <f t="shared" ref="H94:H100" si="39">D94-F94</f>
        <v>0</v>
      </c>
      <c r="I94" s="64" t="str">
        <f t="shared" ref="I94:I100" si="40">IFERROR(H94/H$91, "")</f>
        <v/>
      </c>
    </row>
    <row r="95" spans="2:9" x14ac:dyDescent="0.25">
      <c r="B95" s="86"/>
      <c r="C95" s="66" t="str">
        <f>CONCATENATE("First Quintile (1-20%; ", TEXT(M$9, "$#,###"), " - ", TEXT(N$9, "$#,####"), ")")</f>
        <v>First Quintile (1-20%; $1 - )</v>
      </c>
      <c r="D95" s="72"/>
      <c r="E95" s="64" t="str">
        <f t="shared" si="37"/>
        <v/>
      </c>
      <c r="F95" s="72"/>
      <c r="G95" s="64" t="str">
        <f t="shared" si="38"/>
        <v/>
      </c>
      <c r="H95" s="65">
        <f t="shared" si="39"/>
        <v>0</v>
      </c>
      <c r="I95" s="64" t="str">
        <f t="shared" si="40"/>
        <v/>
      </c>
    </row>
    <row r="96" spans="2:9" x14ac:dyDescent="0.25">
      <c r="B96" s="86"/>
      <c r="C96" s="66" t="str">
        <f>CONCATENATE("Second Quintile (21-40%; ", TEXT(M$10, "$#,###"), " - ", TEXT(N$10, "$#,####"), ")")</f>
        <v>Second Quintile (21-40%; $ - )</v>
      </c>
      <c r="D96" s="72"/>
      <c r="E96" s="64" t="str">
        <f t="shared" si="37"/>
        <v/>
      </c>
      <c r="F96" s="72"/>
      <c r="G96" s="64" t="str">
        <f t="shared" si="38"/>
        <v/>
      </c>
      <c r="H96" s="65">
        <f t="shared" si="39"/>
        <v>0</v>
      </c>
      <c r="I96" s="64" t="str">
        <f t="shared" si="40"/>
        <v/>
      </c>
    </row>
    <row r="97" spans="2:9" x14ac:dyDescent="0.25">
      <c r="B97" s="86"/>
      <c r="C97" s="66" t="str">
        <f>CONCATENATE("Third Quintile (41-60%; ", TEXT(M$11, "$#,###"), " - ", TEXT(N$11, "$#,####"), ")")</f>
        <v>Third Quintile (41-60%; $ - )</v>
      </c>
      <c r="D97" s="72"/>
      <c r="E97" s="64" t="str">
        <f t="shared" si="37"/>
        <v/>
      </c>
      <c r="F97" s="72"/>
      <c r="G97" s="64" t="str">
        <f t="shared" si="38"/>
        <v/>
      </c>
      <c r="H97" s="65">
        <f t="shared" si="39"/>
        <v>0</v>
      </c>
      <c r="I97" s="64" t="str">
        <f t="shared" si="40"/>
        <v/>
      </c>
    </row>
    <row r="98" spans="2:9" x14ac:dyDescent="0.25">
      <c r="B98" s="86"/>
      <c r="C98" s="66" t="str">
        <f>CONCATENATE("Fourth Quintile (61-80%; ", TEXT(M$12, "$#,###"), " - ", TEXT(N$12, "$#,####"), ")")</f>
        <v>Fourth Quintile (61-80%; $ - )</v>
      </c>
      <c r="D98" s="72"/>
      <c r="E98" s="64" t="str">
        <f t="shared" si="37"/>
        <v/>
      </c>
      <c r="F98" s="72"/>
      <c r="G98" s="64" t="str">
        <f t="shared" si="38"/>
        <v/>
      </c>
      <c r="H98" s="65">
        <f t="shared" si="39"/>
        <v>0</v>
      </c>
      <c r="I98" s="64" t="str">
        <f t="shared" si="40"/>
        <v/>
      </c>
    </row>
    <row r="99" spans="2:9" x14ac:dyDescent="0.25">
      <c r="B99" s="86"/>
      <c r="C99" s="66" t="str">
        <f>CONCATENATE("Fifth Quintile (81-100%; ", TEXT(M$13, "$#,###"), "+ ", ")")</f>
        <v>Fifth Quintile (81-100%; $+ )</v>
      </c>
      <c r="D99" s="72"/>
      <c r="E99" s="64" t="str">
        <f t="shared" si="37"/>
        <v/>
      </c>
      <c r="F99" s="72"/>
      <c r="G99" s="64" t="str">
        <f t="shared" si="38"/>
        <v/>
      </c>
      <c r="H99" s="65">
        <f t="shared" si="39"/>
        <v>0</v>
      </c>
      <c r="I99" s="64" t="str">
        <f t="shared" si="40"/>
        <v/>
      </c>
    </row>
    <row r="100" spans="2:9" x14ac:dyDescent="0.25">
      <c r="B100" s="83"/>
      <c r="C100" s="68" t="s">
        <v>31</v>
      </c>
      <c r="D100" s="73"/>
      <c r="E100" s="69" t="str">
        <f t="shared" si="37"/>
        <v/>
      </c>
      <c r="F100" s="73"/>
      <c r="G100" s="69" t="str">
        <f t="shared" si="38"/>
        <v/>
      </c>
      <c r="H100" s="70">
        <f t="shared" si="39"/>
        <v>0</v>
      </c>
      <c r="I100" s="69" t="str">
        <f t="shared" si="40"/>
        <v/>
      </c>
    </row>
    <row r="101" spans="2:9" x14ac:dyDescent="0.25">
      <c r="B101" s="82" t="s">
        <v>15</v>
      </c>
      <c r="C101" s="53" t="s">
        <v>40</v>
      </c>
      <c r="D101" s="71"/>
      <c r="E101" s="54" t="str">
        <f>IFERROR(D101/D$101, "")</f>
        <v/>
      </c>
      <c r="F101" s="71"/>
      <c r="G101" s="54" t="str">
        <f>IFERROR(F101/F$101, "")</f>
        <v/>
      </c>
      <c r="H101" s="55">
        <f>D101-F101</f>
        <v>0</v>
      </c>
      <c r="I101" s="54" t="str">
        <f>IFERROR(H101/H$101, "")</f>
        <v/>
      </c>
    </row>
    <row r="102" spans="2:9" x14ac:dyDescent="0.25">
      <c r="B102" s="86"/>
      <c r="C102" s="57"/>
      <c r="D102" s="58"/>
      <c r="E102" s="59"/>
      <c r="F102" s="58"/>
      <c r="G102" s="59"/>
      <c r="H102" s="58"/>
      <c r="I102" s="59"/>
    </row>
    <row r="103" spans="2:9" x14ac:dyDescent="0.25">
      <c r="B103" s="86"/>
      <c r="C103" s="60" t="s">
        <v>11</v>
      </c>
      <c r="D103" s="61" t="str">
        <f>IF(SUM(D104:D110)-D$101 &lt;&gt; 0, "Discrepancy", "Total Match")</f>
        <v>Total Match</v>
      </c>
      <c r="E103" s="59"/>
      <c r="F103" s="61" t="str">
        <f>IF(SUM(F104:F110)-F$101 &lt;&gt; 0, "Discrepancy", "Total Match")</f>
        <v>Total Match</v>
      </c>
      <c r="G103" s="59"/>
      <c r="H103" s="62"/>
      <c r="I103" s="59"/>
    </row>
    <row r="104" spans="2:9" x14ac:dyDescent="0.25">
      <c r="B104" s="86"/>
      <c r="C104" s="63" t="s">
        <v>45</v>
      </c>
      <c r="D104" s="72"/>
      <c r="E104" s="64" t="str">
        <f t="shared" ref="E104:E110" si="41">IFERROR(D104/D$101, "")</f>
        <v/>
      </c>
      <c r="F104" s="72"/>
      <c r="G104" s="64" t="str">
        <f t="shared" ref="G104:G110" si="42">IFERROR(F104/F$101, "")</f>
        <v/>
      </c>
      <c r="H104" s="65">
        <f t="shared" ref="H104:H110" si="43">D104-F104</f>
        <v>0</v>
      </c>
      <c r="I104" s="64" t="str">
        <f t="shared" ref="I104:I110" si="44">IFERROR(H104/H$101, "")</f>
        <v/>
      </c>
    </row>
    <row r="105" spans="2:9" x14ac:dyDescent="0.25">
      <c r="B105" s="86"/>
      <c r="C105" s="66" t="str">
        <f>CONCATENATE("First Quintile (1-20%; ", TEXT(M$9, "$#,###"), " - ", TEXT(N$9, "$#,####"), ")")</f>
        <v>First Quintile (1-20%; $1 - )</v>
      </c>
      <c r="D105" s="72"/>
      <c r="E105" s="64" t="str">
        <f t="shared" si="41"/>
        <v/>
      </c>
      <c r="F105" s="72"/>
      <c r="G105" s="64" t="str">
        <f t="shared" si="42"/>
        <v/>
      </c>
      <c r="H105" s="65">
        <f t="shared" si="43"/>
        <v>0</v>
      </c>
      <c r="I105" s="64" t="str">
        <f t="shared" si="44"/>
        <v/>
      </c>
    </row>
    <row r="106" spans="2:9" x14ac:dyDescent="0.25">
      <c r="B106" s="86"/>
      <c r="C106" s="66" t="str">
        <f>CONCATENATE("Second Quintile (21-40%; ", TEXT(M$10, "$#,###"), " - ", TEXT(N$10, "$#,####"), ")")</f>
        <v>Second Quintile (21-40%; $ - )</v>
      </c>
      <c r="D106" s="72"/>
      <c r="E106" s="64" t="str">
        <f t="shared" si="41"/>
        <v/>
      </c>
      <c r="F106" s="72"/>
      <c r="G106" s="64" t="str">
        <f t="shared" si="42"/>
        <v/>
      </c>
      <c r="H106" s="65">
        <f t="shared" si="43"/>
        <v>0</v>
      </c>
      <c r="I106" s="64" t="str">
        <f t="shared" si="44"/>
        <v/>
      </c>
    </row>
    <row r="107" spans="2:9" x14ac:dyDescent="0.25">
      <c r="B107" s="86"/>
      <c r="C107" s="66" t="str">
        <f>CONCATENATE("Third Quintile (41-60%; ", TEXT(M$11, "$#,###"), " - ", TEXT(N$11, "$#,####"), ")")</f>
        <v>Third Quintile (41-60%; $ - )</v>
      </c>
      <c r="D107" s="72"/>
      <c r="E107" s="64" t="str">
        <f t="shared" si="41"/>
        <v/>
      </c>
      <c r="F107" s="72"/>
      <c r="G107" s="64" t="str">
        <f t="shared" si="42"/>
        <v/>
      </c>
      <c r="H107" s="65">
        <f t="shared" si="43"/>
        <v>0</v>
      </c>
      <c r="I107" s="64" t="str">
        <f t="shared" si="44"/>
        <v/>
      </c>
    </row>
    <row r="108" spans="2:9" x14ac:dyDescent="0.25">
      <c r="B108" s="86"/>
      <c r="C108" s="66" t="str">
        <f>CONCATENATE("Fourth Quintile (61-80%; ", TEXT(M$12, "$#,###"), " - ", TEXT(N$12, "$#,####"), ")")</f>
        <v>Fourth Quintile (61-80%; $ - )</v>
      </c>
      <c r="D108" s="72"/>
      <c r="E108" s="64" t="str">
        <f t="shared" si="41"/>
        <v/>
      </c>
      <c r="F108" s="72"/>
      <c r="G108" s="64" t="str">
        <f t="shared" si="42"/>
        <v/>
      </c>
      <c r="H108" s="65">
        <f t="shared" si="43"/>
        <v>0</v>
      </c>
      <c r="I108" s="64" t="str">
        <f t="shared" si="44"/>
        <v/>
      </c>
    </row>
    <row r="109" spans="2:9" x14ac:dyDescent="0.25">
      <c r="B109" s="86"/>
      <c r="C109" s="66" t="str">
        <f>CONCATENATE("Fifth Quintile (81-100%; ", TEXT(M$13, "$#,###"), "+ ", ")")</f>
        <v>Fifth Quintile (81-100%; $+ )</v>
      </c>
      <c r="D109" s="72"/>
      <c r="E109" s="64" t="str">
        <f t="shared" si="41"/>
        <v/>
      </c>
      <c r="F109" s="72"/>
      <c r="G109" s="64" t="str">
        <f t="shared" si="42"/>
        <v/>
      </c>
      <c r="H109" s="65">
        <f t="shared" si="43"/>
        <v>0</v>
      </c>
      <c r="I109" s="64" t="str">
        <f t="shared" si="44"/>
        <v/>
      </c>
    </row>
    <row r="110" spans="2:9" x14ac:dyDescent="0.25">
      <c r="B110" s="83"/>
      <c r="C110" s="68" t="s">
        <v>31</v>
      </c>
      <c r="D110" s="73"/>
      <c r="E110" s="69" t="str">
        <f t="shared" si="41"/>
        <v/>
      </c>
      <c r="F110" s="73"/>
      <c r="G110" s="69" t="str">
        <f t="shared" si="42"/>
        <v/>
      </c>
      <c r="H110" s="70">
        <f t="shared" si="43"/>
        <v>0</v>
      </c>
      <c r="I110" s="69" t="str">
        <f t="shared" si="44"/>
        <v/>
      </c>
    </row>
  </sheetData>
  <sheetProtection algorithmName="SHA-512" hashValue="//1JNo1jeqWZA1QTnNsITYgmeyvHjmZLBFSStd/7AdIaxwxFlZr7fsDPXI78ktKr0vvDUAne1z27aC0VRDO31Q==" saltValue="oZuCkQm8LMb01WF8ZMveLg==" spinCount="100000" sheet="1" objects="1" scenarios="1"/>
  <mergeCells count="20">
    <mergeCell ref="B101:B110"/>
    <mergeCell ref="E1:I3"/>
    <mergeCell ref="B1:C3"/>
    <mergeCell ref="B60:B69"/>
    <mergeCell ref="B70:B79"/>
    <mergeCell ref="B80:B89"/>
    <mergeCell ref="B90:I90"/>
    <mergeCell ref="B91:B100"/>
    <mergeCell ref="B19:I19"/>
    <mergeCell ref="B20:B29"/>
    <mergeCell ref="B30:B39"/>
    <mergeCell ref="B40:B49"/>
    <mergeCell ref="B50:B59"/>
    <mergeCell ref="B7:B8"/>
    <mergeCell ref="B9:B18"/>
    <mergeCell ref="L7:N7"/>
    <mergeCell ref="H7:I7"/>
    <mergeCell ref="F7:G7"/>
    <mergeCell ref="C7:C8"/>
    <mergeCell ref="D7:E7"/>
  </mergeCells>
  <conditionalFormatting sqref="D7:I110">
    <cfRule type="cellIs" dxfId="3" priority="3" operator="equal">
      <formula>"Discrepancy"</formula>
    </cfRule>
    <cfRule type="cellIs" dxfId="2" priority="4" operator="equal">
      <formula>"Total Match"</formula>
    </cfRule>
  </conditionalFormatting>
  <conditionalFormatting sqref="M10:M13">
    <cfRule type="cellIs" dxfId="1" priority="1" operator="equal">
      <formula>"Discrepancy"</formula>
    </cfRule>
    <cfRule type="cellIs" dxfId="0" priority="2" operator="equal">
      <formula>"Total Match"</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F35"/>
  <sheetViews>
    <sheetView zoomScaleNormal="100" workbookViewId="0">
      <selection activeCell="E7" sqref="E7:H7"/>
    </sheetView>
  </sheetViews>
  <sheetFormatPr defaultRowHeight="15" x14ac:dyDescent="0.25"/>
  <cols>
    <col min="1" max="1" width="4.28515625" style="45" customWidth="1"/>
    <col min="2" max="3" width="9.140625" style="45"/>
    <col min="4" max="4" width="1.7109375" style="45" customWidth="1"/>
    <col min="5" max="6" width="9.140625" style="45"/>
    <col min="7" max="7" width="1.7109375" style="45" customWidth="1"/>
    <col min="8" max="8" width="9.140625" style="45"/>
    <col min="9" max="9" width="1.7109375" style="45" customWidth="1"/>
    <col min="10" max="16384" width="9.140625" style="45"/>
  </cols>
  <sheetData>
    <row r="1" spans="1:32" x14ac:dyDescent="0.25">
      <c r="A1" s="44"/>
      <c r="B1" s="44"/>
      <c r="C1" s="44"/>
      <c r="D1" s="44"/>
      <c r="E1" s="44"/>
      <c r="F1" s="44"/>
      <c r="G1" s="44"/>
      <c r="H1" s="44"/>
      <c r="I1" s="44"/>
      <c r="J1" s="44"/>
      <c r="K1" s="44"/>
      <c r="L1" s="44"/>
      <c r="M1" s="44"/>
      <c r="N1" s="44"/>
      <c r="O1" s="44"/>
      <c r="P1" s="44"/>
      <c r="Q1" s="44"/>
      <c r="R1" s="44"/>
      <c r="S1" s="44"/>
      <c r="T1" s="44"/>
      <c r="U1" s="44"/>
      <c r="V1" s="44"/>
    </row>
    <row r="2" spans="1:32" ht="15" customHeight="1" x14ac:dyDescent="0.25">
      <c r="A2" s="44"/>
      <c r="B2" s="108" t="s">
        <v>0</v>
      </c>
      <c r="C2" s="109"/>
      <c r="D2" s="109"/>
      <c r="E2" s="110"/>
      <c r="F2" s="44"/>
      <c r="G2" s="87" t="s">
        <v>6</v>
      </c>
      <c r="H2" s="88"/>
      <c r="I2" s="88"/>
      <c r="J2" s="88"/>
      <c r="K2" s="88"/>
      <c r="L2" s="88"/>
      <c r="M2" s="88"/>
      <c r="N2" s="89"/>
      <c r="O2" s="44"/>
      <c r="P2" s="44"/>
      <c r="Q2" s="44"/>
      <c r="R2" s="44"/>
      <c r="S2" s="44"/>
      <c r="T2" s="44"/>
      <c r="U2" s="44"/>
      <c r="V2" s="44"/>
    </row>
    <row r="3" spans="1:32" ht="15" customHeight="1" x14ac:dyDescent="0.25">
      <c r="A3" s="44"/>
      <c r="B3" s="111"/>
      <c r="C3" s="112"/>
      <c r="D3" s="112"/>
      <c r="E3" s="113"/>
      <c r="F3" s="44"/>
      <c r="G3" s="90"/>
      <c r="H3" s="91"/>
      <c r="I3" s="91"/>
      <c r="J3" s="91"/>
      <c r="K3" s="91"/>
      <c r="L3" s="91"/>
      <c r="M3" s="91"/>
      <c r="N3" s="92"/>
      <c r="O3" s="44"/>
      <c r="P3" s="44"/>
      <c r="Q3" s="44"/>
      <c r="R3" s="44"/>
      <c r="S3" s="44"/>
      <c r="T3" s="44"/>
      <c r="U3" s="44"/>
      <c r="V3" s="44"/>
    </row>
    <row r="4" spans="1:32" ht="15" customHeight="1" thickBot="1" x14ac:dyDescent="0.3">
      <c r="A4" s="44"/>
      <c r="B4" s="114"/>
      <c r="C4" s="115"/>
      <c r="D4" s="115"/>
      <c r="E4" s="116"/>
      <c r="F4" s="44"/>
      <c r="G4" s="93"/>
      <c r="H4" s="94"/>
      <c r="I4" s="94"/>
      <c r="J4" s="94"/>
      <c r="K4" s="94"/>
      <c r="L4" s="94"/>
      <c r="M4" s="94"/>
      <c r="N4" s="95"/>
      <c r="O4" s="44"/>
      <c r="P4" s="44"/>
      <c r="Q4" s="44"/>
      <c r="R4" s="44"/>
      <c r="S4" s="44"/>
      <c r="T4" s="44"/>
      <c r="U4" s="44"/>
      <c r="V4" s="44"/>
    </row>
    <row r="5" spans="1:32" x14ac:dyDescent="0.25">
      <c r="A5" s="44"/>
      <c r="B5" s="44"/>
      <c r="C5" s="44"/>
      <c r="D5" s="44"/>
      <c r="E5" s="44"/>
      <c r="F5" s="44"/>
      <c r="G5" s="44"/>
      <c r="H5" s="44"/>
      <c r="I5" s="44"/>
      <c r="J5" s="44"/>
      <c r="K5" s="44"/>
      <c r="L5" s="44"/>
      <c r="M5" s="44"/>
      <c r="N5" s="44"/>
      <c r="O5" s="44"/>
      <c r="P5" s="44"/>
      <c r="Q5" s="44"/>
      <c r="R5" s="44"/>
      <c r="S5" s="44"/>
      <c r="T5" s="44"/>
      <c r="U5" s="44"/>
      <c r="V5" s="44"/>
      <c r="W5" s="105" t="s">
        <v>39</v>
      </c>
      <c r="X5" s="106"/>
      <c r="Y5" s="106"/>
      <c r="Z5" s="106"/>
      <c r="AA5" s="106"/>
      <c r="AB5" s="106"/>
      <c r="AC5" s="106"/>
      <c r="AD5" s="106"/>
      <c r="AE5" s="106"/>
      <c r="AF5" s="107"/>
    </row>
    <row r="6" spans="1:32" ht="15" customHeight="1" x14ac:dyDescent="0.25">
      <c r="A6" s="44"/>
      <c r="B6" s="44"/>
      <c r="C6" s="44"/>
      <c r="D6" s="44"/>
      <c r="E6" s="117" t="s">
        <v>20</v>
      </c>
      <c r="F6" s="118"/>
      <c r="G6" s="118"/>
      <c r="H6" s="119"/>
      <c r="I6" s="44"/>
      <c r="J6" s="44"/>
      <c r="K6" s="44"/>
      <c r="L6" s="44"/>
      <c r="M6" s="44"/>
      <c r="N6" s="44"/>
      <c r="O6" s="44"/>
      <c r="P6" s="44"/>
      <c r="Q6" s="44"/>
      <c r="R6" s="44"/>
      <c r="S6" s="44"/>
      <c r="T6" s="44"/>
      <c r="U6" s="44"/>
      <c r="V6" s="44"/>
      <c r="W6" s="134" t="s">
        <v>68</v>
      </c>
      <c r="X6" s="135"/>
      <c r="Y6" s="135"/>
      <c r="Z6" s="135"/>
      <c r="AA6" s="135"/>
      <c r="AB6" s="135"/>
      <c r="AC6" s="135"/>
      <c r="AD6" s="135"/>
      <c r="AE6" s="135"/>
      <c r="AF6" s="136"/>
    </row>
    <row r="7" spans="1:32" ht="15.75" customHeight="1" x14ac:dyDescent="0.25">
      <c r="A7" s="44"/>
      <c r="B7" s="120" t="s">
        <v>13</v>
      </c>
      <c r="C7" s="121"/>
      <c r="D7" s="44"/>
      <c r="E7" s="122" t="s">
        <v>58</v>
      </c>
      <c r="F7" s="123"/>
      <c r="G7" s="123"/>
      <c r="H7" s="124"/>
      <c r="I7" s="44"/>
      <c r="J7" s="44"/>
      <c r="K7" s="44"/>
      <c r="L7" s="44"/>
      <c r="M7" s="44"/>
      <c r="N7" s="44"/>
      <c r="O7" s="44"/>
      <c r="P7" s="44"/>
      <c r="Q7" s="44"/>
      <c r="R7" s="44"/>
      <c r="S7" s="44"/>
      <c r="T7" s="44"/>
      <c r="U7" s="44"/>
      <c r="V7" s="44"/>
      <c r="W7" s="128" t="s">
        <v>69</v>
      </c>
      <c r="X7" s="129"/>
      <c r="Y7" s="129"/>
      <c r="Z7" s="129"/>
      <c r="AA7" s="129"/>
      <c r="AB7" s="129"/>
      <c r="AC7" s="129"/>
      <c r="AD7" s="129"/>
      <c r="AE7" s="129"/>
      <c r="AF7" s="130"/>
    </row>
    <row r="8" spans="1:32" x14ac:dyDescent="0.25">
      <c r="A8" s="44"/>
      <c r="B8" s="120" t="s">
        <v>29</v>
      </c>
      <c r="C8" s="121"/>
      <c r="D8" s="44"/>
      <c r="E8" s="125" t="s">
        <v>34</v>
      </c>
      <c r="F8" s="126"/>
      <c r="G8" s="126"/>
      <c r="H8" s="127"/>
      <c r="I8" s="44"/>
      <c r="J8" s="44"/>
      <c r="K8" s="44"/>
      <c r="L8" s="44"/>
      <c r="M8" s="44"/>
      <c r="N8" s="44"/>
      <c r="O8" s="44"/>
      <c r="P8" s="44"/>
      <c r="Q8" s="44"/>
      <c r="R8" s="44"/>
      <c r="S8" s="44"/>
      <c r="T8" s="44"/>
      <c r="U8" s="44"/>
      <c r="V8" s="44"/>
      <c r="W8" s="128"/>
      <c r="X8" s="129"/>
      <c r="Y8" s="129"/>
      <c r="Z8" s="129"/>
      <c r="AA8" s="129"/>
      <c r="AB8" s="129"/>
      <c r="AC8" s="129"/>
      <c r="AD8" s="129"/>
      <c r="AE8" s="129"/>
      <c r="AF8" s="130"/>
    </row>
    <row r="9" spans="1:32" x14ac:dyDescent="0.25">
      <c r="A9" s="44"/>
      <c r="B9" s="44"/>
      <c r="C9" s="44"/>
      <c r="D9" s="44"/>
      <c r="E9" s="44"/>
      <c r="F9" s="44"/>
      <c r="G9" s="44"/>
      <c r="H9" s="44"/>
      <c r="I9" s="44"/>
      <c r="J9" s="44"/>
      <c r="K9" s="44"/>
      <c r="L9" s="44"/>
      <c r="M9" s="44"/>
      <c r="N9" s="44"/>
      <c r="O9" s="44"/>
      <c r="P9" s="44"/>
      <c r="Q9" s="44"/>
      <c r="R9" s="44"/>
      <c r="S9" s="44"/>
      <c r="T9" s="44"/>
      <c r="U9" s="44"/>
      <c r="V9" s="44"/>
      <c r="W9" s="128"/>
      <c r="X9" s="129"/>
      <c r="Y9" s="129"/>
      <c r="Z9" s="129"/>
      <c r="AA9" s="129"/>
      <c r="AB9" s="129"/>
      <c r="AC9" s="129"/>
      <c r="AD9" s="129"/>
      <c r="AE9" s="129"/>
      <c r="AF9" s="130"/>
    </row>
    <row r="10" spans="1:32" ht="15" customHeight="1" thickBot="1" x14ac:dyDescent="0.3">
      <c r="A10" s="44"/>
      <c r="B10" s="44"/>
      <c r="C10" s="44"/>
      <c r="D10" s="44"/>
      <c r="E10" s="44"/>
      <c r="F10" s="44"/>
      <c r="G10" s="44"/>
      <c r="H10" s="44"/>
      <c r="I10" s="44"/>
      <c r="J10" s="44"/>
      <c r="K10" s="44"/>
      <c r="L10" s="44"/>
      <c r="M10" s="44"/>
      <c r="N10" s="44"/>
      <c r="O10" s="44"/>
      <c r="P10" s="44"/>
      <c r="Q10" s="44"/>
      <c r="R10" s="44"/>
      <c r="S10" s="44"/>
      <c r="T10" s="44"/>
      <c r="U10" s="44"/>
      <c r="V10" s="44"/>
      <c r="W10" s="131" t="s">
        <v>70</v>
      </c>
      <c r="X10" s="132"/>
      <c r="Y10" s="132"/>
      <c r="Z10" s="132"/>
      <c r="AA10" s="132"/>
      <c r="AB10" s="132"/>
      <c r="AC10" s="132"/>
      <c r="AD10" s="132"/>
      <c r="AE10" s="132"/>
      <c r="AF10" s="133"/>
    </row>
    <row r="11" spans="1:32" x14ac:dyDescent="0.25">
      <c r="A11" s="44"/>
      <c r="B11" s="44"/>
      <c r="C11" s="44"/>
      <c r="D11" s="44"/>
      <c r="E11" s="44"/>
      <c r="F11" s="44"/>
      <c r="G11" s="44"/>
      <c r="H11" s="44"/>
      <c r="I11" s="44"/>
      <c r="J11" s="44"/>
      <c r="K11" s="44"/>
      <c r="L11" s="44"/>
      <c r="M11" s="44"/>
      <c r="N11" s="44"/>
      <c r="O11" s="44"/>
      <c r="P11" s="44"/>
      <c r="Q11" s="44"/>
      <c r="R11" s="44"/>
      <c r="S11" s="44"/>
      <c r="T11" s="44"/>
      <c r="U11" s="44"/>
      <c r="V11" s="44"/>
    </row>
    <row r="12" spans="1:32" x14ac:dyDescent="0.25">
      <c r="A12" s="44"/>
      <c r="B12" s="44"/>
      <c r="C12" s="44"/>
      <c r="D12" s="44"/>
      <c r="E12" s="44"/>
      <c r="F12" s="44"/>
      <c r="G12" s="44"/>
      <c r="H12" s="44"/>
      <c r="I12" s="44"/>
      <c r="J12" s="44"/>
      <c r="K12" s="44"/>
      <c r="L12" s="44"/>
      <c r="M12" s="44"/>
      <c r="N12" s="44"/>
      <c r="O12" s="44"/>
      <c r="P12" s="44"/>
      <c r="Q12" s="44"/>
      <c r="R12" s="44"/>
      <c r="S12" s="44"/>
      <c r="T12" s="44"/>
      <c r="U12" s="44"/>
      <c r="V12" s="44"/>
    </row>
    <row r="13" spans="1:32" x14ac:dyDescent="0.25">
      <c r="A13" s="44"/>
      <c r="B13" s="44"/>
      <c r="C13" s="44"/>
      <c r="D13" s="44"/>
      <c r="E13" s="44"/>
      <c r="F13" s="44"/>
      <c r="G13" s="44"/>
      <c r="H13" s="44"/>
      <c r="I13" s="44"/>
      <c r="J13" s="44"/>
      <c r="K13" s="44"/>
      <c r="L13" s="44"/>
      <c r="M13" s="44"/>
      <c r="N13" s="44"/>
      <c r="O13" s="44"/>
      <c r="P13" s="44"/>
      <c r="Q13" s="44"/>
      <c r="R13" s="44"/>
      <c r="S13" s="44"/>
      <c r="T13" s="44"/>
      <c r="U13" s="44"/>
      <c r="V13" s="44"/>
    </row>
    <row r="14" spans="1:32" x14ac:dyDescent="0.25">
      <c r="A14" s="44"/>
      <c r="B14" s="44"/>
      <c r="C14" s="44"/>
      <c r="D14" s="44"/>
      <c r="E14" s="44"/>
      <c r="F14" s="44"/>
      <c r="G14" s="44"/>
      <c r="H14" s="44"/>
      <c r="I14" s="44"/>
      <c r="J14" s="44"/>
      <c r="K14" s="44"/>
      <c r="L14" s="44"/>
      <c r="M14" s="44"/>
      <c r="N14" s="44"/>
      <c r="O14" s="44"/>
      <c r="P14" s="44"/>
      <c r="Q14" s="44"/>
      <c r="R14" s="44"/>
      <c r="S14" s="44"/>
      <c r="T14" s="44"/>
      <c r="U14" s="44"/>
      <c r="V14" s="44"/>
    </row>
    <row r="15" spans="1:32" x14ac:dyDescent="0.25">
      <c r="A15" s="44"/>
      <c r="B15" s="44"/>
      <c r="C15" s="44"/>
      <c r="D15" s="44"/>
      <c r="E15" s="44"/>
      <c r="F15" s="44"/>
      <c r="G15" s="44"/>
      <c r="H15" s="44"/>
      <c r="I15" s="44"/>
      <c r="J15" s="44"/>
      <c r="K15" s="44"/>
      <c r="L15" s="44"/>
      <c r="M15" s="44"/>
      <c r="N15" s="44"/>
      <c r="O15" s="44"/>
      <c r="P15" s="44"/>
      <c r="Q15" s="44"/>
      <c r="R15" s="44"/>
      <c r="S15" s="44"/>
      <c r="T15" s="44"/>
      <c r="U15" s="44"/>
      <c r="V15" s="44"/>
    </row>
    <row r="16" spans="1:32" x14ac:dyDescent="0.25">
      <c r="A16" s="44"/>
      <c r="B16" s="44"/>
      <c r="C16" s="44"/>
      <c r="D16" s="44"/>
      <c r="E16" s="44"/>
      <c r="F16" s="44"/>
      <c r="G16" s="44"/>
      <c r="H16" s="44"/>
      <c r="I16" s="44"/>
      <c r="J16" s="44"/>
      <c r="K16" s="44"/>
      <c r="L16" s="44"/>
      <c r="M16" s="44"/>
      <c r="N16" s="44"/>
      <c r="O16" s="44"/>
      <c r="P16" s="44"/>
      <c r="Q16" s="44"/>
      <c r="R16" s="44"/>
      <c r="S16" s="44"/>
      <c r="T16" s="44"/>
      <c r="U16" s="44"/>
      <c r="V16" s="44"/>
    </row>
    <row r="17" spans="1:22" x14ac:dyDescent="0.25">
      <c r="A17" s="44"/>
      <c r="B17" s="44"/>
      <c r="C17" s="44"/>
      <c r="D17" s="44"/>
      <c r="E17" s="44"/>
      <c r="F17" s="44"/>
      <c r="G17" s="44"/>
      <c r="H17" s="44"/>
      <c r="I17" s="44"/>
      <c r="J17" s="44"/>
      <c r="K17" s="44"/>
      <c r="L17" s="44"/>
      <c r="M17" s="44"/>
      <c r="N17" s="44"/>
      <c r="O17" s="44"/>
      <c r="P17" s="44"/>
      <c r="Q17" s="44"/>
      <c r="R17" s="44"/>
      <c r="S17" s="44"/>
      <c r="T17" s="44"/>
      <c r="U17" s="44"/>
      <c r="V17" s="44"/>
    </row>
    <row r="18" spans="1:22" x14ac:dyDescent="0.25">
      <c r="A18" s="44"/>
      <c r="B18" s="44"/>
      <c r="C18" s="44"/>
      <c r="D18" s="44"/>
      <c r="E18" s="44"/>
      <c r="F18" s="44"/>
      <c r="G18" s="44"/>
      <c r="H18" s="44"/>
      <c r="I18" s="44"/>
      <c r="J18" s="44"/>
      <c r="K18" s="44"/>
      <c r="L18" s="44"/>
      <c r="M18" s="44"/>
      <c r="N18" s="44"/>
      <c r="O18" s="44"/>
      <c r="P18" s="44"/>
      <c r="Q18" s="44"/>
      <c r="R18" s="44"/>
      <c r="S18" s="44"/>
      <c r="T18" s="44"/>
      <c r="U18" s="44"/>
      <c r="V18" s="44"/>
    </row>
    <row r="19" spans="1:22" x14ac:dyDescent="0.25">
      <c r="A19" s="44"/>
      <c r="B19" s="44"/>
      <c r="C19" s="44"/>
      <c r="D19" s="44"/>
      <c r="E19" s="44"/>
      <c r="F19" s="44"/>
      <c r="G19" s="44"/>
      <c r="H19" s="44"/>
      <c r="I19" s="44"/>
      <c r="J19" s="44"/>
      <c r="K19" s="44"/>
      <c r="L19" s="44"/>
      <c r="M19" s="44"/>
      <c r="N19" s="44"/>
      <c r="O19" s="44"/>
      <c r="P19" s="44"/>
      <c r="Q19" s="44"/>
      <c r="R19" s="44"/>
      <c r="S19" s="44"/>
      <c r="T19" s="44"/>
      <c r="U19" s="44"/>
      <c r="V19" s="44"/>
    </row>
    <row r="20" spans="1:22" x14ac:dyDescent="0.25">
      <c r="A20" s="44"/>
      <c r="B20" s="44"/>
      <c r="C20" s="44"/>
      <c r="D20" s="44"/>
      <c r="E20" s="44"/>
      <c r="F20" s="44"/>
      <c r="G20" s="44"/>
      <c r="H20" s="44"/>
      <c r="I20" s="44"/>
      <c r="J20" s="44"/>
      <c r="K20" s="44"/>
      <c r="L20" s="44"/>
      <c r="M20" s="44"/>
      <c r="N20" s="44"/>
      <c r="O20" s="44"/>
      <c r="P20" s="44"/>
      <c r="Q20" s="44"/>
      <c r="R20" s="44"/>
      <c r="S20" s="44"/>
      <c r="T20" s="44"/>
      <c r="U20" s="44"/>
      <c r="V20" s="44"/>
    </row>
    <row r="21" spans="1:22" x14ac:dyDescent="0.25">
      <c r="A21" s="44"/>
      <c r="B21" s="44"/>
      <c r="C21" s="44"/>
      <c r="D21" s="44"/>
      <c r="E21" s="44"/>
      <c r="F21" s="44"/>
      <c r="G21" s="44"/>
      <c r="H21" s="44"/>
      <c r="I21" s="44"/>
      <c r="J21" s="44"/>
      <c r="K21" s="44"/>
      <c r="L21" s="44"/>
      <c r="M21" s="44"/>
      <c r="N21" s="44"/>
      <c r="O21" s="44"/>
      <c r="P21" s="44"/>
      <c r="Q21" s="44"/>
      <c r="R21" s="44"/>
      <c r="S21" s="44"/>
      <c r="T21" s="44"/>
      <c r="U21" s="44"/>
      <c r="V21" s="44"/>
    </row>
    <row r="22" spans="1:22" x14ac:dyDescent="0.25">
      <c r="A22" s="44"/>
      <c r="B22" s="44"/>
      <c r="C22" s="44"/>
      <c r="D22" s="44"/>
      <c r="E22" s="44"/>
      <c r="F22" s="44"/>
      <c r="G22" s="44"/>
      <c r="H22" s="44"/>
      <c r="I22" s="44"/>
      <c r="J22" s="44"/>
      <c r="K22" s="44"/>
      <c r="L22" s="44"/>
      <c r="M22" s="44"/>
      <c r="N22" s="44"/>
      <c r="O22" s="44"/>
      <c r="P22" s="44"/>
      <c r="Q22" s="44"/>
      <c r="R22" s="44"/>
      <c r="S22" s="44"/>
      <c r="T22" s="44"/>
      <c r="U22" s="44"/>
      <c r="V22" s="44"/>
    </row>
    <row r="23" spans="1:22" x14ac:dyDescent="0.25">
      <c r="A23" s="44"/>
      <c r="B23" s="44"/>
      <c r="C23" s="44"/>
      <c r="D23" s="44"/>
      <c r="E23" s="44"/>
      <c r="F23" s="44"/>
      <c r="G23" s="44"/>
      <c r="H23" s="44"/>
      <c r="I23" s="44"/>
      <c r="J23" s="44"/>
      <c r="K23" s="44"/>
      <c r="L23" s="44"/>
      <c r="M23" s="44"/>
      <c r="N23" s="44"/>
      <c r="O23" s="44"/>
      <c r="P23" s="44"/>
      <c r="Q23" s="44"/>
      <c r="R23" s="44"/>
      <c r="S23" s="44"/>
      <c r="T23" s="44"/>
      <c r="U23" s="44"/>
      <c r="V23" s="44"/>
    </row>
    <row r="24" spans="1:22" x14ac:dyDescent="0.25">
      <c r="A24" s="44"/>
      <c r="B24" s="44"/>
      <c r="C24" s="44"/>
      <c r="D24" s="44"/>
      <c r="E24" s="44"/>
      <c r="F24" s="44"/>
      <c r="G24" s="44"/>
      <c r="H24" s="44"/>
      <c r="I24" s="44"/>
      <c r="J24" s="44"/>
      <c r="K24" s="44"/>
      <c r="L24" s="44"/>
      <c r="M24" s="44"/>
      <c r="N24" s="44"/>
      <c r="O24" s="44"/>
      <c r="P24" s="44"/>
      <c r="Q24" s="44"/>
      <c r="R24" s="44"/>
      <c r="S24" s="44"/>
      <c r="T24" s="44"/>
      <c r="U24" s="44"/>
      <c r="V24" s="44"/>
    </row>
    <row r="25" spans="1:22" x14ac:dyDescent="0.25">
      <c r="A25" s="44"/>
      <c r="B25" s="44"/>
      <c r="C25" s="44"/>
      <c r="D25" s="44"/>
      <c r="E25" s="44"/>
      <c r="F25" s="44"/>
      <c r="G25" s="44"/>
      <c r="H25" s="44"/>
      <c r="I25" s="44"/>
      <c r="J25" s="44"/>
      <c r="K25" s="44"/>
      <c r="L25" s="44"/>
      <c r="M25" s="44"/>
      <c r="N25" s="44"/>
      <c r="O25" s="44"/>
      <c r="P25" s="44"/>
      <c r="Q25" s="44"/>
      <c r="R25" s="44"/>
      <c r="S25" s="44"/>
      <c r="T25" s="44"/>
      <c r="U25" s="44"/>
      <c r="V25" s="44"/>
    </row>
    <row r="26" spans="1:22" x14ac:dyDescent="0.25">
      <c r="A26" s="44"/>
      <c r="B26" s="44"/>
      <c r="C26" s="44"/>
      <c r="D26" s="44"/>
      <c r="E26" s="44"/>
      <c r="F26" s="44"/>
      <c r="G26" s="44"/>
      <c r="H26" s="44"/>
      <c r="I26" s="44"/>
      <c r="J26" s="44"/>
      <c r="K26" s="44"/>
      <c r="L26" s="44"/>
      <c r="M26" s="44"/>
      <c r="N26" s="44"/>
      <c r="O26" s="44"/>
      <c r="P26" s="44"/>
      <c r="Q26" s="44"/>
      <c r="R26" s="44"/>
      <c r="S26" s="44"/>
      <c r="T26" s="44"/>
      <c r="U26" s="44"/>
      <c r="V26" s="44"/>
    </row>
    <row r="27" spans="1:22" x14ac:dyDescent="0.25">
      <c r="A27" s="44"/>
      <c r="B27" s="44"/>
      <c r="C27" s="44"/>
      <c r="D27" s="44"/>
      <c r="E27" s="44"/>
      <c r="F27" s="44"/>
      <c r="G27" s="44"/>
      <c r="H27" s="44"/>
      <c r="I27" s="44"/>
      <c r="J27" s="44"/>
      <c r="K27" s="44"/>
      <c r="L27" s="44"/>
      <c r="M27" s="44"/>
      <c r="N27" s="44"/>
      <c r="O27" s="44"/>
      <c r="P27" s="44"/>
      <c r="Q27" s="44"/>
      <c r="R27" s="44"/>
      <c r="S27" s="44"/>
      <c r="T27" s="44"/>
      <c r="U27" s="44"/>
      <c r="V27" s="44"/>
    </row>
    <row r="28" spans="1:22" x14ac:dyDescent="0.25">
      <c r="A28" s="44"/>
      <c r="B28" s="44"/>
      <c r="C28" s="44"/>
      <c r="D28" s="44"/>
      <c r="E28" s="44"/>
      <c r="F28" s="44"/>
      <c r="G28" s="44"/>
      <c r="H28" s="44"/>
      <c r="I28" s="44"/>
      <c r="J28" s="44"/>
      <c r="K28" s="44"/>
      <c r="L28" s="44"/>
      <c r="M28" s="44"/>
      <c r="N28" s="44"/>
      <c r="O28" s="44"/>
      <c r="P28" s="44"/>
      <c r="Q28" s="44"/>
      <c r="R28" s="44"/>
      <c r="S28" s="44"/>
      <c r="T28" s="44"/>
      <c r="U28" s="44"/>
      <c r="V28" s="44"/>
    </row>
    <row r="29" spans="1:22" x14ac:dyDescent="0.25">
      <c r="A29" s="44"/>
      <c r="B29" s="44"/>
      <c r="C29" s="44"/>
      <c r="D29" s="44"/>
      <c r="E29" s="44"/>
      <c r="F29" s="44"/>
      <c r="G29" s="44"/>
      <c r="H29" s="44"/>
      <c r="I29" s="44"/>
      <c r="J29" s="44"/>
      <c r="K29" s="44"/>
      <c r="L29" s="44"/>
      <c r="M29" s="44"/>
      <c r="N29" s="44"/>
      <c r="O29" s="44"/>
      <c r="P29" s="44"/>
      <c r="Q29" s="44"/>
      <c r="R29" s="44"/>
      <c r="S29" s="44"/>
      <c r="T29" s="44"/>
      <c r="U29" s="44"/>
      <c r="V29" s="44"/>
    </row>
    <row r="30" spans="1:22" x14ac:dyDescent="0.25">
      <c r="A30" s="44"/>
      <c r="B30" s="44"/>
      <c r="C30" s="44"/>
      <c r="D30" s="44"/>
      <c r="E30" s="44"/>
      <c r="F30" s="44"/>
      <c r="G30" s="44"/>
      <c r="H30" s="44"/>
      <c r="I30" s="44"/>
      <c r="J30" s="44"/>
      <c r="K30" s="44"/>
      <c r="L30" s="44"/>
      <c r="M30" s="44"/>
      <c r="N30" s="44"/>
      <c r="O30" s="44"/>
      <c r="P30" s="44"/>
      <c r="Q30" s="44"/>
      <c r="R30" s="44"/>
      <c r="S30" s="44"/>
      <c r="T30" s="44"/>
      <c r="U30" s="44"/>
      <c r="V30" s="44"/>
    </row>
    <row r="31" spans="1:22" x14ac:dyDescent="0.25">
      <c r="A31" s="44"/>
      <c r="B31" s="44"/>
      <c r="C31" s="44"/>
      <c r="D31" s="44"/>
      <c r="E31" s="44"/>
      <c r="F31" s="44"/>
      <c r="G31" s="44"/>
      <c r="H31" s="44"/>
      <c r="I31" s="44"/>
      <c r="J31" s="44"/>
      <c r="K31" s="44"/>
      <c r="L31" s="44"/>
      <c r="M31" s="44"/>
      <c r="N31" s="44"/>
      <c r="O31" s="44"/>
      <c r="P31" s="44"/>
      <c r="Q31" s="44"/>
      <c r="R31" s="44"/>
      <c r="S31" s="44"/>
      <c r="T31" s="44"/>
      <c r="U31" s="44"/>
      <c r="V31" s="44"/>
    </row>
    <row r="32" spans="1:22" x14ac:dyDescent="0.25">
      <c r="A32" s="44"/>
      <c r="B32" s="44"/>
      <c r="C32" s="44"/>
      <c r="D32" s="44"/>
      <c r="E32" s="44"/>
      <c r="F32" s="44"/>
      <c r="G32" s="44"/>
      <c r="H32" s="44"/>
      <c r="I32" s="44"/>
      <c r="J32" s="44"/>
      <c r="K32" s="44"/>
      <c r="L32" s="44"/>
      <c r="M32" s="44"/>
      <c r="N32" s="44"/>
      <c r="O32" s="44"/>
      <c r="P32" s="44"/>
      <c r="Q32" s="44"/>
      <c r="R32" s="44"/>
      <c r="S32" s="44"/>
      <c r="T32" s="44"/>
      <c r="U32" s="44"/>
      <c r="V32" s="44"/>
    </row>
    <row r="33" spans="1:22" x14ac:dyDescent="0.25">
      <c r="A33" s="44"/>
      <c r="B33" s="44"/>
      <c r="C33" s="44"/>
      <c r="D33" s="44"/>
      <c r="E33" s="44"/>
      <c r="F33" s="44"/>
      <c r="G33" s="44"/>
      <c r="H33" s="44"/>
      <c r="I33" s="44"/>
      <c r="J33" s="44"/>
      <c r="K33" s="44"/>
      <c r="L33" s="44"/>
      <c r="M33" s="44"/>
      <c r="N33" s="44"/>
      <c r="O33" s="44"/>
      <c r="P33" s="44"/>
      <c r="Q33" s="44"/>
      <c r="R33" s="44"/>
      <c r="S33" s="44"/>
      <c r="T33" s="44"/>
      <c r="U33" s="44"/>
      <c r="V33" s="44"/>
    </row>
    <row r="34" spans="1:22" x14ac:dyDescent="0.25">
      <c r="A34" s="44"/>
      <c r="B34" s="44"/>
      <c r="C34" s="44"/>
      <c r="D34" s="44"/>
      <c r="E34" s="44"/>
      <c r="F34" s="44"/>
      <c r="G34" s="44"/>
      <c r="H34" s="44"/>
      <c r="I34" s="44"/>
      <c r="J34" s="44"/>
      <c r="K34" s="44"/>
      <c r="L34" s="44"/>
      <c r="M34" s="44"/>
      <c r="N34" s="44"/>
      <c r="O34" s="44"/>
      <c r="P34" s="44"/>
      <c r="Q34" s="44"/>
      <c r="R34" s="44"/>
      <c r="S34" s="44"/>
      <c r="T34" s="44"/>
      <c r="U34" s="44"/>
      <c r="V34" s="44"/>
    </row>
    <row r="35" spans="1:22" x14ac:dyDescent="0.25">
      <c r="A35" s="44"/>
      <c r="B35" s="44"/>
      <c r="C35" s="44"/>
      <c r="D35" s="44"/>
      <c r="E35" s="44"/>
      <c r="F35" s="44"/>
      <c r="G35" s="44"/>
      <c r="H35" s="44"/>
      <c r="I35" s="44"/>
      <c r="J35" s="44"/>
      <c r="K35" s="44"/>
      <c r="L35" s="44"/>
      <c r="M35" s="44"/>
      <c r="N35" s="44"/>
      <c r="O35" s="44"/>
      <c r="P35" s="44"/>
      <c r="Q35" s="44"/>
      <c r="R35" s="44"/>
      <c r="S35" s="44"/>
      <c r="T35" s="44"/>
      <c r="U35" s="44"/>
      <c r="V35" s="44"/>
    </row>
  </sheetData>
  <sheetProtection algorithmName="SHA-512" hashValue="bZBxpMsQmMOBeNq8c+wGvHjmA8vrlvxZagZsCi0nWNvgOfM0wwxH5iZ1wsy5/daBni0KVn+Z2lel7lMrcD/3CQ==" saltValue="a5a5mqZeujS+z83rK6AdRA==" spinCount="100000" sheet="1" scenarios="1"/>
  <mergeCells count="11">
    <mergeCell ref="B8:C8"/>
    <mergeCell ref="E8:H8"/>
    <mergeCell ref="W7:AF9"/>
    <mergeCell ref="W10:AF10"/>
    <mergeCell ref="W6:AF6"/>
    <mergeCell ref="W5:AF5"/>
    <mergeCell ref="B2:E4"/>
    <mergeCell ref="G2:N4"/>
    <mergeCell ref="E6:H6"/>
    <mergeCell ref="B7:C7"/>
    <mergeCell ref="E7:H7"/>
  </mergeCells>
  <dataValidations count="2">
    <dataValidation type="list" allowBlank="1" showInputMessage="1" showErrorMessage="1" sqref="E7:H7" xr:uid="{00000000-0002-0000-0100-000000000000}">
      <formula1>Category</formula1>
    </dataValidation>
    <dataValidation type="list" allowBlank="1" showInputMessage="1" showErrorMessage="1" sqref="E8:H8" xr:uid="{7EB55DD7-B6A1-47EB-8AC4-54A8D5DEB5AE}">
      <formula1>INDIRECT(E7)</formula1>
    </dataValidation>
  </dataValidations>
  <pageMargins left="0.3" right="0.3" top="0.3" bottom="0.3" header="0.3" footer="0.3"/>
  <pageSetup scale="77"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
  <sheetViews>
    <sheetView workbookViewId="0"/>
  </sheetViews>
  <sheetFormatPr defaultRowHeight="15" x14ac:dyDescent="0.25"/>
  <cols>
    <col min="1" max="1" width="12.28515625" style="2" bestFit="1" customWidth="1"/>
    <col min="2" max="2" width="23.7109375" style="2" bestFit="1" customWidth="1"/>
    <col min="3" max="3" width="18" style="2" bestFit="1" customWidth="1"/>
    <col min="4" max="4" width="9.140625" style="2"/>
    <col min="5" max="5" width="23.7109375" style="2" bestFit="1" customWidth="1"/>
    <col min="6" max="6" width="9.140625" style="2"/>
    <col min="7" max="7" width="17" style="2" bestFit="1" customWidth="1"/>
    <col min="8" max="16384" width="9.140625" style="2"/>
  </cols>
  <sheetData>
    <row r="1" spans="1:22" x14ac:dyDescent="0.25">
      <c r="A1" s="13" t="s">
        <v>13</v>
      </c>
      <c r="B1" s="13" t="s">
        <v>58</v>
      </c>
      <c r="C1" s="13" t="s">
        <v>21</v>
      </c>
      <c r="D1" s="1"/>
      <c r="E1" s="14" t="s">
        <v>36</v>
      </c>
      <c r="G1" s="15" t="s">
        <v>22</v>
      </c>
    </row>
    <row r="2" spans="1:22" x14ac:dyDescent="0.25">
      <c r="A2" s="16" t="s">
        <v>58</v>
      </c>
      <c r="B2" s="17" t="s">
        <v>59</v>
      </c>
      <c r="C2" s="17" t="s">
        <v>34</v>
      </c>
      <c r="E2" s="18" t="str">
        <f>Cost!$E$8</f>
        <v>All Incomes</v>
      </c>
      <c r="H2" s="140" t="s">
        <v>35</v>
      </c>
      <c r="I2" s="141"/>
      <c r="J2" s="141"/>
      <c r="K2" s="141"/>
      <c r="L2" s="141"/>
      <c r="M2" s="141"/>
      <c r="N2" s="141"/>
      <c r="O2" s="137" t="s">
        <v>37</v>
      </c>
      <c r="P2" s="138"/>
      <c r="Q2" s="138"/>
      <c r="R2" s="138"/>
      <c r="S2" s="138"/>
      <c r="T2" s="138"/>
      <c r="U2" s="139"/>
    </row>
    <row r="3" spans="1:22" x14ac:dyDescent="0.25">
      <c r="A3" s="19" t="s">
        <v>21</v>
      </c>
      <c r="B3" s="20" t="s">
        <v>50</v>
      </c>
      <c r="C3" s="20" t="s">
        <v>14</v>
      </c>
      <c r="E3" s="6"/>
      <c r="H3" s="21" t="s">
        <v>65</v>
      </c>
      <c r="I3" s="22" t="s">
        <v>64</v>
      </c>
      <c r="J3" s="22" t="s">
        <v>63</v>
      </c>
      <c r="K3" s="22" t="s">
        <v>62</v>
      </c>
      <c r="L3" s="22" t="s">
        <v>61</v>
      </c>
      <c r="M3" s="22" t="s">
        <v>60</v>
      </c>
      <c r="N3" s="23" t="s">
        <v>33</v>
      </c>
      <c r="O3" s="24" t="str">
        <f>CONCATENATE(H3," (81-100%; ", TEXT(DataEntry!M$13, "$#,###"), "+) 
(n = ",TEXT(H4,"#,###"),")")</f>
        <v>Fifth Quintile (81-100%; $+) 
(n = )</v>
      </c>
      <c r="P3" s="25" t="str">
        <f>CONCATENATE(I3," (61-80%; ", TEXT(DataEntry!M$12, "$#,###"), " - ", TEXT(DataEntry!N$12, "$#,####"), ")
(n = ",TEXT(I4,"#,###"),")")</f>
        <v>Fourth Quintile (61-80%; $ - )
(n = )</v>
      </c>
      <c r="Q3" s="25" t="str">
        <f>CONCATENATE(J3," (41-60%; ", TEXT(DataEntry!M$11, "$#,###"), " - ", TEXT(DataEntry!N$11, "$#,####"), ")
(n = ",TEXT(J4,"#,###"),")")</f>
        <v>Third Quintile (41-60%; $ - )
(n = )</v>
      </c>
      <c r="R3" s="25" t="str">
        <f>CONCATENATE(K3," (21-40%; ", TEXT(DataEntry!M$10, "$#,###"), " - ", TEXT(DataEntry!N$10, "$#,####"), ")
(n = ",TEXT(K4,"#,###"),")")</f>
        <v>Second Quintile (21-40%; $ - )
(n = )</v>
      </c>
      <c r="S3" s="25" t="str">
        <f>CONCATENATE(L3," (1-20%; ", TEXT(DataEntry!M$9, "$#,###"), " - ", TEXT(DataEntry!N$9, "$#,####"), ")
(n = ",TEXT(L4,"#,###"),")")</f>
        <v>First Quintile (1-20%; $1 - )
(n = )</v>
      </c>
      <c r="T3" s="25" t="str">
        <f>CONCATENATE(M3," (0%; $0)
(n = ",TEXT(M4,"#,###"),")")</f>
        <v>No Unmet Need (0%; $0)
(n = )</v>
      </c>
      <c r="U3" s="26" t="str">
        <f>CONCATENATE(N3,"
(n = ",TEXT(N4,"#,###"),")")</f>
        <v>All Quintiles
(n = )</v>
      </c>
    </row>
    <row r="4" spans="1:22" x14ac:dyDescent="0.25">
      <c r="B4" s="20" t="s">
        <v>51</v>
      </c>
      <c r="C4" s="27" t="s">
        <v>15</v>
      </c>
      <c r="E4" s="6"/>
      <c r="G4" s="18" t="s">
        <v>30</v>
      </c>
      <c r="H4" s="28">
        <f>VLOOKUP((CONCATENATE($G4, " | ", $E$2, " | ",GraphControls!H$3)), WorkingData!$E:$J, 6, FALSE)</f>
        <v>0</v>
      </c>
      <c r="I4" s="29">
        <f>VLOOKUP((CONCATENATE($G4, " | ", $E$2, " | ",GraphControls!I$3)), WorkingData!$E:$J, 6, FALSE)</f>
        <v>0</v>
      </c>
      <c r="J4" s="29">
        <f>VLOOKUP((CONCATENATE($G4, " | ", $E$2, " | ",GraphControls!J$3)), WorkingData!$E:$J, 6, FALSE)</f>
        <v>0</v>
      </c>
      <c r="K4" s="29">
        <f>VLOOKUP((CONCATENATE($G4, " | ", $E$2, " | ",GraphControls!K$3)), WorkingData!$E:$J, 6, FALSE)</f>
        <v>0</v>
      </c>
      <c r="L4" s="29">
        <f>VLOOKUP((CONCATENATE($G4, " | ", $E$2, " | ",GraphControls!L$3)), WorkingData!$E:$J, 6, FALSE)</f>
        <v>0</v>
      </c>
      <c r="M4" s="29">
        <f>VLOOKUP((CONCATENATE($G4, " | ", $E$2, " | ",GraphControls!M$3)), WorkingData!$E:$J, 6, FALSE)</f>
        <v>0</v>
      </c>
      <c r="N4" s="29">
        <f>VLOOKUP((CONCATENATE($G4, " | ", $E$2, " | ",GraphControls!N$3)), WorkingData!$E:$J, 6, FALSE)</f>
        <v>0</v>
      </c>
      <c r="O4" s="30"/>
      <c r="P4" s="31"/>
      <c r="Q4" s="31"/>
      <c r="R4" s="31"/>
      <c r="S4" s="31"/>
      <c r="T4" s="31"/>
      <c r="U4" s="32"/>
    </row>
    <row r="5" spans="1:22" x14ac:dyDescent="0.25">
      <c r="B5" s="20" t="s">
        <v>52</v>
      </c>
      <c r="E5" s="6"/>
      <c r="G5" s="20" t="s">
        <v>3</v>
      </c>
      <c r="H5" s="33">
        <f>VLOOKUP((CONCATENATE($G5, " | ", $E$2, " | ",GraphControls!H$3)), WorkingData!$E:$J, 6, FALSE)</f>
        <v>0</v>
      </c>
      <c r="I5" s="34">
        <f>VLOOKUP((CONCATENATE($G5, " | ", $E$2, " | ",GraphControls!I$3)), WorkingData!$E:$J, 6, FALSE)</f>
        <v>0</v>
      </c>
      <c r="J5" s="34">
        <f>VLOOKUP((CONCATENATE($G5, " | ", $E$2, " | ",GraphControls!J$3)), WorkingData!$E:$J, 6, FALSE)</f>
        <v>0</v>
      </c>
      <c r="K5" s="34">
        <f>VLOOKUP((CONCATENATE($G5, " | ", $E$2, " | ",GraphControls!K$3)), WorkingData!$E:$J, 6, FALSE)</f>
        <v>0</v>
      </c>
      <c r="L5" s="34">
        <f>VLOOKUP((CONCATENATE($G5, " | ", $E$2, " | ",GraphControls!L$3)), WorkingData!$E:$J, 6, FALSE)</f>
        <v>0</v>
      </c>
      <c r="M5" s="34">
        <f>VLOOKUP((CONCATENATE($G5, " | ", $E$2, " | ",GraphControls!M$3)), WorkingData!$E:$J, 6, FALSE)</f>
        <v>0</v>
      </c>
      <c r="N5" s="34">
        <f>VLOOKUP((CONCATENATE($G5, " | ", $E$2, " | ",GraphControls!N$3)), WorkingData!$E:$J, 6, FALSE)</f>
        <v>0</v>
      </c>
      <c r="O5" s="35" t="e">
        <f>IF(ISERROR(H5/H$4), #N/A, IF(H5/H$4&lt; 0.005, #N/A, H5/H$4))</f>
        <v>#N/A</v>
      </c>
      <c r="P5" s="36" t="e">
        <f t="shared" ref="P5:T6" si="0">IF(ISERROR(I5/I$4), #N/A, IF(I5/I$4&lt; 0.005, #N/A, I5/I$4))</f>
        <v>#N/A</v>
      </c>
      <c r="Q5" s="36" t="e">
        <f t="shared" si="0"/>
        <v>#N/A</v>
      </c>
      <c r="R5" s="36" t="e">
        <f t="shared" si="0"/>
        <v>#N/A</v>
      </c>
      <c r="S5" s="36" t="e">
        <f t="shared" si="0"/>
        <v>#N/A</v>
      </c>
      <c r="T5" s="36" t="e">
        <f t="shared" si="0"/>
        <v>#N/A</v>
      </c>
      <c r="U5" s="37" t="e">
        <f>IF(ISERROR(N5/N$4), #N/A, IF(N5/N$4&lt; 0.005, #N/A, N5/N$4))</f>
        <v>#N/A</v>
      </c>
    </row>
    <row r="6" spans="1:22" x14ac:dyDescent="0.25">
      <c r="B6" s="20" t="s">
        <v>53</v>
      </c>
      <c r="E6" s="6"/>
      <c r="G6" s="27" t="s">
        <v>4</v>
      </c>
      <c r="H6" s="38">
        <f t="shared" ref="H6:M6" si="1">H4-H5</f>
        <v>0</v>
      </c>
      <c r="I6" s="39">
        <f t="shared" si="1"/>
        <v>0</v>
      </c>
      <c r="J6" s="39">
        <f t="shared" si="1"/>
        <v>0</v>
      </c>
      <c r="K6" s="39">
        <f t="shared" si="1"/>
        <v>0</v>
      </c>
      <c r="L6" s="39">
        <f t="shared" si="1"/>
        <v>0</v>
      </c>
      <c r="M6" s="39">
        <f t="shared" si="1"/>
        <v>0</v>
      </c>
      <c r="N6" s="39">
        <f>N4-N5</f>
        <v>0</v>
      </c>
      <c r="O6" s="40" t="e">
        <f>IF(ISERROR(H6/H$4), #N/A, IF(H6/H$4&lt; 0.005, #N/A, H6/H$4))</f>
        <v>#N/A</v>
      </c>
      <c r="P6" s="41" t="e">
        <f t="shared" si="0"/>
        <v>#N/A</v>
      </c>
      <c r="Q6" s="41" t="e">
        <f t="shared" si="0"/>
        <v>#N/A</v>
      </c>
      <c r="R6" s="41" t="e">
        <f t="shared" si="0"/>
        <v>#N/A</v>
      </c>
      <c r="S6" s="41" t="e">
        <f t="shared" si="0"/>
        <v>#N/A</v>
      </c>
      <c r="T6" s="41" t="e">
        <f t="shared" si="0"/>
        <v>#N/A</v>
      </c>
      <c r="U6" s="42" t="e">
        <f>IF(ISERROR(N6/N$4), #N/A, IF(N6/N$4&lt; 0.005, #N/A, N6/N$4))</f>
        <v>#N/A</v>
      </c>
    </row>
    <row r="7" spans="1:22" x14ac:dyDescent="0.25">
      <c r="B7" s="20" t="s">
        <v>54</v>
      </c>
      <c r="E7" s="6"/>
    </row>
    <row r="8" spans="1:22" x14ac:dyDescent="0.25">
      <c r="B8" s="20" t="s">
        <v>55</v>
      </c>
      <c r="G8" s="18" t="s">
        <v>38</v>
      </c>
      <c r="H8" s="137" t="str">
        <f>CONCATENATE("6-Year Completion Rates by Unmet Need - ", E2)</f>
        <v>6-Year Completion Rates by Unmet Need - All Incomes</v>
      </c>
      <c r="I8" s="138"/>
      <c r="J8" s="138"/>
      <c r="K8" s="138"/>
      <c r="L8" s="138"/>
      <c r="M8" s="139"/>
    </row>
    <row r="9" spans="1:22" x14ac:dyDescent="0.25">
      <c r="B9" s="27" t="s">
        <v>56</v>
      </c>
    </row>
    <row r="10" spans="1:22" x14ac:dyDescent="0.25">
      <c r="V10" s="43"/>
    </row>
    <row r="11" spans="1:22" x14ac:dyDescent="0.25">
      <c r="N11" s="43"/>
      <c r="O11" s="43"/>
      <c r="P11" s="43"/>
      <c r="Q11" s="43"/>
      <c r="V11" s="43"/>
    </row>
    <row r="12" spans="1:22" x14ac:dyDescent="0.25">
      <c r="N12" s="43"/>
      <c r="O12" s="43"/>
      <c r="P12" s="43"/>
      <c r="Q12" s="43"/>
      <c r="V12" s="43"/>
    </row>
    <row r="13" spans="1:22" x14ac:dyDescent="0.25">
      <c r="N13" s="43"/>
      <c r="O13" s="43"/>
      <c r="P13" s="43"/>
      <c r="Q13" s="43"/>
      <c r="V13" s="43"/>
    </row>
    <row r="14" spans="1:22" x14ac:dyDescent="0.25">
      <c r="N14" s="43"/>
      <c r="O14" s="43"/>
      <c r="P14" s="43"/>
      <c r="Q14" s="43"/>
      <c r="V14" s="43"/>
    </row>
    <row r="15" spans="1:22" x14ac:dyDescent="0.25">
      <c r="N15" s="43"/>
      <c r="O15" s="43"/>
      <c r="P15" s="43"/>
      <c r="Q15" s="43"/>
      <c r="V15" s="43"/>
    </row>
    <row r="16" spans="1:22" x14ac:dyDescent="0.25">
      <c r="N16" s="43"/>
      <c r="O16" s="43"/>
      <c r="P16" s="43"/>
      <c r="Q16" s="43"/>
      <c r="V16" s="43"/>
    </row>
    <row r="17" spans="13:22" x14ac:dyDescent="0.25">
      <c r="N17" s="43"/>
      <c r="O17" s="43"/>
      <c r="P17" s="43"/>
      <c r="Q17" s="43"/>
      <c r="V17" s="43"/>
    </row>
    <row r="18" spans="13:22" x14ac:dyDescent="0.25">
      <c r="N18" s="43"/>
      <c r="O18" s="43"/>
      <c r="P18" s="43"/>
      <c r="Q18" s="43"/>
    </row>
    <row r="19" spans="13:22" x14ac:dyDescent="0.25">
      <c r="M19" s="43"/>
      <c r="N19" s="43"/>
      <c r="O19" s="43"/>
      <c r="P19" s="43"/>
      <c r="Q19" s="43"/>
    </row>
    <row r="20" spans="13:22" x14ac:dyDescent="0.25">
      <c r="M20" s="43"/>
      <c r="N20" s="43"/>
      <c r="O20" s="43"/>
      <c r="P20" s="43"/>
      <c r="Q20" s="43"/>
    </row>
    <row r="21" spans="13:22" x14ac:dyDescent="0.25">
      <c r="M21" s="43"/>
      <c r="N21" s="43"/>
      <c r="O21" s="43"/>
      <c r="P21" s="43"/>
      <c r="Q21" s="43"/>
    </row>
    <row r="22" spans="13:22" x14ac:dyDescent="0.25">
      <c r="M22" s="43"/>
      <c r="N22" s="43"/>
      <c r="O22" s="43"/>
      <c r="P22" s="43"/>
      <c r="Q22" s="43"/>
    </row>
    <row r="23" spans="13:22" x14ac:dyDescent="0.25">
      <c r="M23" s="43"/>
      <c r="N23" s="43"/>
      <c r="O23" s="43"/>
      <c r="P23" s="43"/>
      <c r="Q23" s="43"/>
    </row>
    <row r="24" spans="13:22" x14ac:dyDescent="0.25">
      <c r="M24" s="43"/>
      <c r="N24" s="43"/>
      <c r="O24" s="43"/>
      <c r="P24" s="43"/>
      <c r="Q24" s="43"/>
    </row>
  </sheetData>
  <sheetProtection algorithmName="SHA-512" hashValue="uNbDFnsqS7+U31RP7F2nYH/mJ1f/YJdDMGqqHJQ/2SrFSvoNnhW9174Z9HB/kmqFr6tqrpvp8qu5xnkLom3BFQ==" saltValue="ds5xfVPJhgrFYt7maJKTWg==" spinCount="100000" sheet="1" objects="1" scenarios="1"/>
  <mergeCells count="3">
    <mergeCell ref="O2:U2"/>
    <mergeCell ref="H2:N2"/>
    <mergeCell ref="H8:M8"/>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77"/>
  <sheetViews>
    <sheetView workbookViewId="0">
      <pane ySplit="1" topLeftCell="A2" activePane="bottomLeft" state="frozen"/>
      <selection pane="bottomLeft"/>
    </sheetView>
  </sheetViews>
  <sheetFormatPr defaultRowHeight="15" x14ac:dyDescent="0.25"/>
  <cols>
    <col min="1" max="1" width="12.85546875" style="2" bestFit="1" customWidth="1"/>
    <col min="2" max="2" width="11.140625" style="2" bestFit="1" customWidth="1"/>
    <col min="3" max="4" width="15.5703125" style="2" bestFit="1" customWidth="1"/>
    <col min="5" max="5" width="57.140625" style="2" bestFit="1" customWidth="1"/>
    <col min="6" max="6" width="17" style="2" bestFit="1" customWidth="1"/>
    <col min="7" max="7" width="15" style="2" bestFit="1" customWidth="1"/>
    <col min="8" max="8" width="20.28515625" style="2" bestFit="1" customWidth="1"/>
    <col min="9" max="9" width="23.7109375" style="2" bestFit="1" customWidth="1"/>
    <col min="10" max="10" width="8.42578125" style="2" bestFit="1" customWidth="1"/>
    <col min="11" max="16384" width="9.140625" style="2"/>
  </cols>
  <sheetData>
    <row r="1" spans="1:10" x14ac:dyDescent="0.25">
      <c r="A1" s="1" t="s">
        <v>23</v>
      </c>
      <c r="B1" s="1" t="s">
        <v>24</v>
      </c>
      <c r="C1" s="1" t="s">
        <v>32</v>
      </c>
      <c r="D1" s="1" t="s">
        <v>67</v>
      </c>
      <c r="E1" s="1" t="s">
        <v>25</v>
      </c>
      <c r="F1" s="1" t="s">
        <v>26</v>
      </c>
      <c r="G1" s="1" t="s">
        <v>27</v>
      </c>
      <c r="H1" s="1" t="s">
        <v>28</v>
      </c>
      <c r="I1" s="1" t="s">
        <v>66</v>
      </c>
      <c r="J1" s="1" t="s">
        <v>29</v>
      </c>
    </row>
    <row r="2" spans="1:10" x14ac:dyDescent="0.25">
      <c r="A2" s="3">
        <v>1</v>
      </c>
      <c r="B2" s="3">
        <v>1</v>
      </c>
      <c r="C2" s="3">
        <v>1</v>
      </c>
      <c r="D2" s="4">
        <v>0</v>
      </c>
      <c r="E2" s="3" t="str">
        <f>CONCATENATE(F2, " | ",H2, " | ", I2)</f>
        <v>Enrolled Students | All Races | All Quintiles</v>
      </c>
      <c r="F2" s="3" t="s">
        <v>30</v>
      </c>
      <c r="G2" s="3" t="s">
        <v>58</v>
      </c>
      <c r="H2" s="3" t="s">
        <v>59</v>
      </c>
      <c r="I2" s="4" t="s">
        <v>33</v>
      </c>
      <c r="J2" s="5">
        <f>DataEntry!D9</f>
        <v>0</v>
      </c>
    </row>
    <row r="3" spans="1:10" x14ac:dyDescent="0.25">
      <c r="A3" s="6">
        <v>1</v>
      </c>
      <c r="B3" s="6">
        <v>1</v>
      </c>
      <c r="C3" s="6">
        <v>1</v>
      </c>
      <c r="D3" s="7">
        <v>1</v>
      </c>
      <c r="E3" s="6" t="str">
        <f t="shared" ref="E3:E66" si="0">CONCATENATE(F3, " | ",H3, " | ", I3)</f>
        <v>Enrolled Students | All Races | No Unmet Need</v>
      </c>
      <c r="F3" s="6" t="s">
        <v>30</v>
      </c>
      <c r="G3" s="6" t="s">
        <v>58</v>
      </c>
      <c r="H3" s="6" t="s">
        <v>59</v>
      </c>
      <c r="I3" s="7" t="s">
        <v>60</v>
      </c>
      <c r="J3" s="8">
        <f>DataEntry!D12</f>
        <v>0</v>
      </c>
    </row>
    <row r="4" spans="1:10" x14ac:dyDescent="0.25">
      <c r="A4" s="6">
        <v>1</v>
      </c>
      <c r="B4" s="6">
        <v>1</v>
      </c>
      <c r="C4" s="6">
        <v>1</v>
      </c>
      <c r="D4" s="6">
        <v>2</v>
      </c>
      <c r="E4" s="6" t="str">
        <f t="shared" si="0"/>
        <v>Enrolled Students | All Races | First Quintile</v>
      </c>
      <c r="F4" s="6" t="s">
        <v>30</v>
      </c>
      <c r="G4" s="6" t="s">
        <v>58</v>
      </c>
      <c r="H4" s="6" t="s">
        <v>59</v>
      </c>
      <c r="I4" s="6" t="s">
        <v>61</v>
      </c>
      <c r="J4" s="8">
        <f>DataEntry!D13</f>
        <v>0</v>
      </c>
    </row>
    <row r="5" spans="1:10" x14ac:dyDescent="0.25">
      <c r="A5" s="6">
        <v>1</v>
      </c>
      <c r="B5" s="6">
        <v>1</v>
      </c>
      <c r="C5" s="9">
        <v>1</v>
      </c>
      <c r="D5" s="6">
        <v>3</v>
      </c>
      <c r="E5" s="6" t="str">
        <f t="shared" si="0"/>
        <v>Enrolled Students | All Races | Second Quintile</v>
      </c>
      <c r="F5" s="6" t="s">
        <v>30</v>
      </c>
      <c r="G5" s="6" t="s">
        <v>58</v>
      </c>
      <c r="H5" s="6" t="s">
        <v>59</v>
      </c>
      <c r="I5" s="6" t="s">
        <v>62</v>
      </c>
      <c r="J5" s="8">
        <f>DataEntry!D14</f>
        <v>0</v>
      </c>
    </row>
    <row r="6" spans="1:10" x14ac:dyDescent="0.25">
      <c r="A6" s="6">
        <v>1</v>
      </c>
      <c r="B6" s="6">
        <v>1</v>
      </c>
      <c r="C6" s="9">
        <v>1</v>
      </c>
      <c r="D6" s="6">
        <v>4</v>
      </c>
      <c r="E6" s="6" t="str">
        <f t="shared" si="0"/>
        <v>Enrolled Students | All Races | Third Quintile</v>
      </c>
      <c r="F6" s="6" t="s">
        <v>30</v>
      </c>
      <c r="G6" s="6" t="s">
        <v>58</v>
      </c>
      <c r="H6" s="6" t="s">
        <v>59</v>
      </c>
      <c r="I6" s="6" t="s">
        <v>63</v>
      </c>
      <c r="J6" s="8">
        <f>DataEntry!D15</f>
        <v>0</v>
      </c>
    </row>
    <row r="7" spans="1:10" x14ac:dyDescent="0.25">
      <c r="A7" s="6">
        <v>1</v>
      </c>
      <c r="B7" s="6">
        <v>1</v>
      </c>
      <c r="C7" s="9">
        <v>1</v>
      </c>
      <c r="D7" s="6">
        <v>5</v>
      </c>
      <c r="E7" s="6" t="str">
        <f t="shared" si="0"/>
        <v>Enrolled Students | All Races | Fourth Quintile</v>
      </c>
      <c r="F7" s="6" t="s">
        <v>30</v>
      </c>
      <c r="G7" s="6" t="s">
        <v>58</v>
      </c>
      <c r="H7" s="6" t="s">
        <v>59</v>
      </c>
      <c r="I7" s="6" t="s">
        <v>64</v>
      </c>
      <c r="J7" s="8">
        <f>DataEntry!D16</f>
        <v>0</v>
      </c>
    </row>
    <row r="8" spans="1:10" x14ac:dyDescent="0.25">
      <c r="A8" s="6">
        <v>1</v>
      </c>
      <c r="B8" s="6">
        <v>1</v>
      </c>
      <c r="C8" s="9">
        <v>1</v>
      </c>
      <c r="D8" s="6">
        <v>6</v>
      </c>
      <c r="E8" s="6" t="str">
        <f t="shared" si="0"/>
        <v>Enrolled Students | All Races | Fifth Quintile</v>
      </c>
      <c r="F8" s="6" t="s">
        <v>30</v>
      </c>
      <c r="G8" s="6" t="s">
        <v>58</v>
      </c>
      <c r="H8" s="6" t="s">
        <v>59</v>
      </c>
      <c r="I8" s="6" t="s">
        <v>65</v>
      </c>
      <c r="J8" s="8">
        <f>DataEntry!D17</f>
        <v>0</v>
      </c>
    </row>
    <row r="9" spans="1:10" x14ac:dyDescent="0.25">
      <c r="A9" s="10">
        <v>1</v>
      </c>
      <c r="B9" s="10">
        <v>1</v>
      </c>
      <c r="C9" s="10">
        <v>1</v>
      </c>
      <c r="D9" s="10">
        <v>7</v>
      </c>
      <c r="E9" s="10" t="str">
        <f t="shared" si="0"/>
        <v>Enrolled Students | All Races | Unknown Quintile</v>
      </c>
      <c r="F9" s="10" t="s">
        <v>30</v>
      </c>
      <c r="G9" s="10" t="s">
        <v>58</v>
      </c>
      <c r="H9" s="10" t="s">
        <v>59</v>
      </c>
      <c r="I9" s="10" t="s">
        <v>31</v>
      </c>
      <c r="J9" s="11">
        <f>DataEntry!D18</f>
        <v>0</v>
      </c>
    </row>
    <row r="10" spans="1:10" x14ac:dyDescent="0.25">
      <c r="A10" s="3">
        <v>1</v>
      </c>
      <c r="B10" s="3">
        <v>2</v>
      </c>
      <c r="C10" s="3">
        <v>1</v>
      </c>
      <c r="D10" s="3">
        <v>0</v>
      </c>
      <c r="E10" s="3" t="str">
        <f t="shared" si="0"/>
        <v>Completed | All Races | All Quintiles</v>
      </c>
      <c r="F10" s="3" t="s">
        <v>3</v>
      </c>
      <c r="G10" s="3" t="s">
        <v>58</v>
      </c>
      <c r="H10" s="3" t="s">
        <v>59</v>
      </c>
      <c r="I10" s="4" t="s">
        <v>33</v>
      </c>
      <c r="J10" s="12">
        <f>DataEntry!F9</f>
        <v>0</v>
      </c>
    </row>
    <row r="11" spans="1:10" x14ac:dyDescent="0.25">
      <c r="A11" s="9">
        <v>1</v>
      </c>
      <c r="B11" s="9">
        <v>2</v>
      </c>
      <c r="C11" s="6">
        <v>1</v>
      </c>
      <c r="D11" s="9">
        <v>1</v>
      </c>
      <c r="E11" s="6" t="str">
        <f t="shared" si="0"/>
        <v>Completed | All Races | No Unmet Need</v>
      </c>
      <c r="F11" s="9" t="s">
        <v>3</v>
      </c>
      <c r="G11" s="6" t="s">
        <v>58</v>
      </c>
      <c r="H11" s="6" t="s">
        <v>59</v>
      </c>
      <c r="I11" s="7" t="s">
        <v>60</v>
      </c>
      <c r="J11" s="8">
        <f>DataEntry!F12</f>
        <v>0</v>
      </c>
    </row>
    <row r="12" spans="1:10" x14ac:dyDescent="0.25">
      <c r="A12" s="6">
        <v>1</v>
      </c>
      <c r="B12" s="6">
        <v>2</v>
      </c>
      <c r="C12" s="6">
        <v>1</v>
      </c>
      <c r="D12" s="6">
        <v>2</v>
      </c>
      <c r="E12" s="6" t="str">
        <f t="shared" si="0"/>
        <v>Completed | All Races | First Quintile</v>
      </c>
      <c r="F12" s="6" t="s">
        <v>3</v>
      </c>
      <c r="G12" s="6" t="s">
        <v>58</v>
      </c>
      <c r="H12" s="6" t="s">
        <v>59</v>
      </c>
      <c r="I12" s="6" t="s">
        <v>61</v>
      </c>
      <c r="J12" s="8">
        <f>DataEntry!F13</f>
        <v>0</v>
      </c>
    </row>
    <row r="13" spans="1:10" x14ac:dyDescent="0.25">
      <c r="A13" s="6">
        <v>1</v>
      </c>
      <c r="B13" s="6">
        <v>2</v>
      </c>
      <c r="C13" s="6">
        <v>1</v>
      </c>
      <c r="D13" s="6">
        <v>3</v>
      </c>
      <c r="E13" s="6" t="str">
        <f t="shared" si="0"/>
        <v>Completed | All Races | Second Quintile</v>
      </c>
      <c r="F13" s="6" t="s">
        <v>3</v>
      </c>
      <c r="G13" s="6" t="s">
        <v>58</v>
      </c>
      <c r="H13" s="6" t="s">
        <v>59</v>
      </c>
      <c r="I13" s="6" t="s">
        <v>62</v>
      </c>
      <c r="J13" s="8">
        <f>DataEntry!F14</f>
        <v>0</v>
      </c>
    </row>
    <row r="14" spans="1:10" x14ac:dyDescent="0.25">
      <c r="A14" s="6">
        <v>1</v>
      </c>
      <c r="B14" s="6">
        <v>2</v>
      </c>
      <c r="C14" s="9">
        <v>1</v>
      </c>
      <c r="D14" s="6">
        <v>4</v>
      </c>
      <c r="E14" s="6" t="str">
        <f t="shared" si="0"/>
        <v>Completed | All Races | Third Quintile</v>
      </c>
      <c r="F14" s="6" t="s">
        <v>3</v>
      </c>
      <c r="G14" s="6" t="s">
        <v>58</v>
      </c>
      <c r="H14" s="6" t="s">
        <v>59</v>
      </c>
      <c r="I14" s="6" t="s">
        <v>63</v>
      </c>
      <c r="J14" s="8">
        <f>DataEntry!F15</f>
        <v>0</v>
      </c>
    </row>
    <row r="15" spans="1:10" x14ac:dyDescent="0.25">
      <c r="A15" s="6">
        <v>1</v>
      </c>
      <c r="B15" s="6">
        <v>2</v>
      </c>
      <c r="C15" s="9">
        <v>1</v>
      </c>
      <c r="D15" s="6">
        <v>5</v>
      </c>
      <c r="E15" s="6" t="str">
        <f t="shared" si="0"/>
        <v>Completed | All Races | Fourth Quintile</v>
      </c>
      <c r="F15" s="6" t="s">
        <v>3</v>
      </c>
      <c r="G15" s="6" t="s">
        <v>58</v>
      </c>
      <c r="H15" s="6" t="s">
        <v>59</v>
      </c>
      <c r="I15" s="6" t="s">
        <v>64</v>
      </c>
      <c r="J15" s="8">
        <f>DataEntry!F16</f>
        <v>0</v>
      </c>
    </row>
    <row r="16" spans="1:10" x14ac:dyDescent="0.25">
      <c r="A16" s="6">
        <v>1</v>
      </c>
      <c r="B16" s="6">
        <v>2</v>
      </c>
      <c r="C16" s="9">
        <v>1</v>
      </c>
      <c r="D16" s="6">
        <v>6</v>
      </c>
      <c r="E16" s="6" t="str">
        <f t="shared" si="0"/>
        <v>Completed | All Races | Fifth Quintile</v>
      </c>
      <c r="F16" s="6" t="s">
        <v>3</v>
      </c>
      <c r="G16" s="6" t="s">
        <v>58</v>
      </c>
      <c r="H16" s="6" t="s">
        <v>59</v>
      </c>
      <c r="I16" s="6" t="s">
        <v>65</v>
      </c>
      <c r="J16" s="8">
        <f>DataEntry!F17</f>
        <v>0</v>
      </c>
    </row>
    <row r="17" spans="1:10" x14ac:dyDescent="0.25">
      <c r="A17" s="10">
        <v>1</v>
      </c>
      <c r="B17" s="10">
        <v>2</v>
      </c>
      <c r="C17" s="10">
        <v>1</v>
      </c>
      <c r="D17" s="10">
        <v>7</v>
      </c>
      <c r="E17" s="10" t="str">
        <f t="shared" si="0"/>
        <v>Completed | All Races | Unknown Quintile</v>
      </c>
      <c r="F17" s="10" t="s">
        <v>3</v>
      </c>
      <c r="G17" s="10" t="s">
        <v>58</v>
      </c>
      <c r="H17" s="10" t="s">
        <v>59</v>
      </c>
      <c r="I17" s="10" t="s">
        <v>31</v>
      </c>
      <c r="J17" s="11">
        <f>DataEntry!F18</f>
        <v>0</v>
      </c>
    </row>
    <row r="18" spans="1:10" x14ac:dyDescent="0.25">
      <c r="A18" s="3">
        <v>1</v>
      </c>
      <c r="B18" s="3">
        <v>1</v>
      </c>
      <c r="C18" s="3">
        <v>2</v>
      </c>
      <c r="D18" s="4">
        <v>0</v>
      </c>
      <c r="E18" s="3" t="str">
        <f t="shared" si="0"/>
        <v>Enrolled Students | American Indian | All Quintiles</v>
      </c>
      <c r="F18" s="3" t="s">
        <v>30</v>
      </c>
      <c r="G18" s="3" t="s">
        <v>58</v>
      </c>
      <c r="H18" s="3" t="s">
        <v>50</v>
      </c>
      <c r="I18" s="4" t="s">
        <v>33</v>
      </c>
      <c r="J18" s="5">
        <f>DataEntry!D20</f>
        <v>0</v>
      </c>
    </row>
    <row r="19" spans="1:10" x14ac:dyDescent="0.25">
      <c r="A19" s="6">
        <v>1</v>
      </c>
      <c r="B19" s="6">
        <v>1</v>
      </c>
      <c r="C19" s="6">
        <v>2</v>
      </c>
      <c r="D19" s="7">
        <v>1</v>
      </c>
      <c r="E19" s="6" t="str">
        <f t="shared" si="0"/>
        <v>Enrolled Students | American Indian | No Unmet Need</v>
      </c>
      <c r="F19" s="6" t="s">
        <v>30</v>
      </c>
      <c r="G19" s="6" t="s">
        <v>58</v>
      </c>
      <c r="H19" s="6" t="s">
        <v>50</v>
      </c>
      <c r="I19" s="7" t="s">
        <v>60</v>
      </c>
      <c r="J19" s="8">
        <f>DataEntry!D23</f>
        <v>0</v>
      </c>
    </row>
    <row r="20" spans="1:10" x14ac:dyDescent="0.25">
      <c r="A20" s="6">
        <v>1</v>
      </c>
      <c r="B20" s="6">
        <v>1</v>
      </c>
      <c r="C20" s="6">
        <v>2</v>
      </c>
      <c r="D20" s="6">
        <v>2</v>
      </c>
      <c r="E20" s="6" t="str">
        <f t="shared" si="0"/>
        <v>Enrolled Students | American Indian | First Quintile</v>
      </c>
      <c r="F20" s="6" t="s">
        <v>30</v>
      </c>
      <c r="G20" s="6" t="s">
        <v>58</v>
      </c>
      <c r="H20" s="6" t="s">
        <v>50</v>
      </c>
      <c r="I20" s="6" t="s">
        <v>61</v>
      </c>
      <c r="J20" s="8">
        <f>DataEntry!D24</f>
        <v>0</v>
      </c>
    </row>
    <row r="21" spans="1:10" x14ac:dyDescent="0.25">
      <c r="A21" s="6">
        <v>1</v>
      </c>
      <c r="B21" s="6">
        <v>1</v>
      </c>
      <c r="C21" s="9">
        <v>2</v>
      </c>
      <c r="D21" s="6">
        <v>3</v>
      </c>
      <c r="E21" s="6" t="str">
        <f t="shared" si="0"/>
        <v>Enrolled Students | American Indian | Second Quintile</v>
      </c>
      <c r="F21" s="6" t="s">
        <v>30</v>
      </c>
      <c r="G21" s="6" t="s">
        <v>58</v>
      </c>
      <c r="H21" s="6" t="s">
        <v>50</v>
      </c>
      <c r="I21" s="6" t="s">
        <v>62</v>
      </c>
      <c r="J21" s="8">
        <f>DataEntry!D25</f>
        <v>0</v>
      </c>
    </row>
    <row r="22" spans="1:10" x14ac:dyDescent="0.25">
      <c r="A22" s="6">
        <v>1</v>
      </c>
      <c r="B22" s="6">
        <v>1</v>
      </c>
      <c r="C22" s="9">
        <v>2</v>
      </c>
      <c r="D22" s="6">
        <v>4</v>
      </c>
      <c r="E22" s="6" t="str">
        <f t="shared" si="0"/>
        <v>Enrolled Students | American Indian | Third Quintile</v>
      </c>
      <c r="F22" s="6" t="s">
        <v>30</v>
      </c>
      <c r="G22" s="6" t="s">
        <v>58</v>
      </c>
      <c r="H22" s="6" t="s">
        <v>50</v>
      </c>
      <c r="I22" s="6" t="s">
        <v>63</v>
      </c>
      <c r="J22" s="8">
        <f>DataEntry!D26</f>
        <v>0</v>
      </c>
    </row>
    <row r="23" spans="1:10" x14ac:dyDescent="0.25">
      <c r="A23" s="6">
        <v>1</v>
      </c>
      <c r="B23" s="6">
        <v>1</v>
      </c>
      <c r="C23" s="9">
        <v>2</v>
      </c>
      <c r="D23" s="6">
        <v>5</v>
      </c>
      <c r="E23" s="6" t="str">
        <f t="shared" si="0"/>
        <v>Enrolled Students | American Indian | Fourth Quintile</v>
      </c>
      <c r="F23" s="6" t="s">
        <v>30</v>
      </c>
      <c r="G23" s="6" t="s">
        <v>58</v>
      </c>
      <c r="H23" s="6" t="s">
        <v>50</v>
      </c>
      <c r="I23" s="6" t="s">
        <v>64</v>
      </c>
      <c r="J23" s="8">
        <f>DataEntry!D27</f>
        <v>0</v>
      </c>
    </row>
    <row r="24" spans="1:10" x14ac:dyDescent="0.25">
      <c r="A24" s="6">
        <v>1</v>
      </c>
      <c r="B24" s="6">
        <v>1</v>
      </c>
      <c r="C24" s="9">
        <v>2</v>
      </c>
      <c r="D24" s="6">
        <v>6</v>
      </c>
      <c r="E24" s="6" t="str">
        <f t="shared" si="0"/>
        <v>Enrolled Students | American Indian | Fifth Quintile</v>
      </c>
      <c r="F24" s="6" t="s">
        <v>30</v>
      </c>
      <c r="G24" s="6" t="s">
        <v>58</v>
      </c>
      <c r="H24" s="6" t="s">
        <v>50</v>
      </c>
      <c r="I24" s="6" t="s">
        <v>65</v>
      </c>
      <c r="J24" s="8">
        <f>DataEntry!D28</f>
        <v>0</v>
      </c>
    </row>
    <row r="25" spans="1:10" x14ac:dyDescent="0.25">
      <c r="A25" s="10">
        <v>1</v>
      </c>
      <c r="B25" s="10">
        <v>1</v>
      </c>
      <c r="C25" s="10">
        <v>2</v>
      </c>
      <c r="D25" s="10">
        <v>7</v>
      </c>
      <c r="E25" s="10" t="str">
        <f t="shared" si="0"/>
        <v>Enrolled Students | American Indian | Unknown Quintile</v>
      </c>
      <c r="F25" s="10" t="s">
        <v>30</v>
      </c>
      <c r="G25" s="10" t="s">
        <v>58</v>
      </c>
      <c r="H25" s="10" t="s">
        <v>50</v>
      </c>
      <c r="I25" s="10" t="s">
        <v>31</v>
      </c>
      <c r="J25" s="8">
        <f>DataEntry!D29</f>
        <v>0</v>
      </c>
    </row>
    <row r="26" spans="1:10" x14ac:dyDescent="0.25">
      <c r="A26" s="3">
        <v>1</v>
      </c>
      <c r="B26" s="3">
        <v>2</v>
      </c>
      <c r="C26" s="3">
        <v>2</v>
      </c>
      <c r="D26" s="3">
        <v>0</v>
      </c>
      <c r="E26" s="3" t="str">
        <f t="shared" si="0"/>
        <v>Completed | American Indian | All Quintiles</v>
      </c>
      <c r="F26" s="3" t="s">
        <v>3</v>
      </c>
      <c r="G26" s="3" t="s">
        <v>58</v>
      </c>
      <c r="H26" s="3" t="s">
        <v>50</v>
      </c>
      <c r="I26" s="4" t="s">
        <v>33</v>
      </c>
      <c r="J26" s="12">
        <f>DataEntry!F20</f>
        <v>0</v>
      </c>
    </row>
    <row r="27" spans="1:10" x14ac:dyDescent="0.25">
      <c r="A27" s="9">
        <v>1</v>
      </c>
      <c r="B27" s="9">
        <v>2</v>
      </c>
      <c r="C27" s="6">
        <v>2</v>
      </c>
      <c r="D27" s="9">
        <v>1</v>
      </c>
      <c r="E27" s="6" t="str">
        <f t="shared" si="0"/>
        <v>Completed | American Indian | No Unmet Need</v>
      </c>
      <c r="F27" s="9" t="s">
        <v>3</v>
      </c>
      <c r="G27" s="6" t="s">
        <v>58</v>
      </c>
      <c r="H27" s="6" t="s">
        <v>50</v>
      </c>
      <c r="I27" s="7" t="s">
        <v>60</v>
      </c>
      <c r="J27" s="8">
        <f>DataEntry!F23</f>
        <v>0</v>
      </c>
    </row>
    <row r="28" spans="1:10" x14ac:dyDescent="0.25">
      <c r="A28" s="6">
        <v>1</v>
      </c>
      <c r="B28" s="6">
        <v>2</v>
      </c>
      <c r="C28" s="6">
        <v>2</v>
      </c>
      <c r="D28" s="6">
        <v>2</v>
      </c>
      <c r="E28" s="6" t="str">
        <f t="shared" si="0"/>
        <v>Completed | American Indian | First Quintile</v>
      </c>
      <c r="F28" s="6" t="s">
        <v>3</v>
      </c>
      <c r="G28" s="6" t="s">
        <v>58</v>
      </c>
      <c r="H28" s="6" t="s">
        <v>50</v>
      </c>
      <c r="I28" s="6" t="s">
        <v>61</v>
      </c>
      <c r="J28" s="8">
        <f>DataEntry!F24</f>
        <v>0</v>
      </c>
    </row>
    <row r="29" spans="1:10" x14ac:dyDescent="0.25">
      <c r="A29" s="6">
        <v>1</v>
      </c>
      <c r="B29" s="6">
        <v>2</v>
      </c>
      <c r="C29" s="6">
        <v>2</v>
      </c>
      <c r="D29" s="6">
        <v>3</v>
      </c>
      <c r="E29" s="6" t="str">
        <f t="shared" si="0"/>
        <v>Completed | American Indian | Second Quintile</v>
      </c>
      <c r="F29" s="6" t="s">
        <v>3</v>
      </c>
      <c r="G29" s="6" t="s">
        <v>58</v>
      </c>
      <c r="H29" s="6" t="s">
        <v>50</v>
      </c>
      <c r="I29" s="6" t="s">
        <v>62</v>
      </c>
      <c r="J29" s="8">
        <f>DataEntry!F25</f>
        <v>0</v>
      </c>
    </row>
    <row r="30" spans="1:10" x14ac:dyDescent="0.25">
      <c r="A30" s="6">
        <v>1</v>
      </c>
      <c r="B30" s="6">
        <v>2</v>
      </c>
      <c r="C30" s="9">
        <v>2</v>
      </c>
      <c r="D30" s="6">
        <v>4</v>
      </c>
      <c r="E30" s="6" t="str">
        <f t="shared" si="0"/>
        <v>Completed | American Indian | Third Quintile</v>
      </c>
      <c r="F30" s="6" t="s">
        <v>3</v>
      </c>
      <c r="G30" s="6" t="s">
        <v>58</v>
      </c>
      <c r="H30" s="6" t="s">
        <v>50</v>
      </c>
      <c r="I30" s="6" t="s">
        <v>63</v>
      </c>
      <c r="J30" s="8">
        <f>DataEntry!F26</f>
        <v>0</v>
      </c>
    </row>
    <row r="31" spans="1:10" x14ac:dyDescent="0.25">
      <c r="A31" s="6">
        <v>1</v>
      </c>
      <c r="B31" s="6">
        <v>2</v>
      </c>
      <c r="C31" s="9">
        <v>2</v>
      </c>
      <c r="D31" s="6">
        <v>5</v>
      </c>
      <c r="E31" s="6" t="str">
        <f t="shared" si="0"/>
        <v>Completed | American Indian | Fourth Quintile</v>
      </c>
      <c r="F31" s="6" t="s">
        <v>3</v>
      </c>
      <c r="G31" s="6" t="s">
        <v>58</v>
      </c>
      <c r="H31" s="6" t="s">
        <v>50</v>
      </c>
      <c r="I31" s="6" t="s">
        <v>64</v>
      </c>
      <c r="J31" s="8">
        <f>DataEntry!F27</f>
        <v>0</v>
      </c>
    </row>
    <row r="32" spans="1:10" x14ac:dyDescent="0.25">
      <c r="A32" s="6">
        <v>1</v>
      </c>
      <c r="B32" s="6">
        <v>2</v>
      </c>
      <c r="C32" s="9">
        <v>2</v>
      </c>
      <c r="D32" s="6">
        <v>6</v>
      </c>
      <c r="E32" s="6" t="str">
        <f t="shared" si="0"/>
        <v>Completed | American Indian | Fifth Quintile</v>
      </c>
      <c r="F32" s="6" t="s">
        <v>3</v>
      </c>
      <c r="G32" s="6" t="s">
        <v>58</v>
      </c>
      <c r="H32" s="6" t="s">
        <v>50</v>
      </c>
      <c r="I32" s="6" t="s">
        <v>65</v>
      </c>
      <c r="J32" s="8">
        <f>DataEntry!F28</f>
        <v>0</v>
      </c>
    </row>
    <row r="33" spans="1:10" x14ac:dyDescent="0.25">
      <c r="A33" s="10">
        <v>1</v>
      </c>
      <c r="B33" s="10">
        <v>2</v>
      </c>
      <c r="C33" s="10">
        <v>2</v>
      </c>
      <c r="D33" s="10">
        <v>7</v>
      </c>
      <c r="E33" s="10" t="str">
        <f t="shared" si="0"/>
        <v>Completed | American Indian | Unknown Quintile</v>
      </c>
      <c r="F33" s="10" t="s">
        <v>3</v>
      </c>
      <c r="G33" s="10" t="s">
        <v>58</v>
      </c>
      <c r="H33" s="10" t="s">
        <v>50</v>
      </c>
      <c r="I33" s="10" t="s">
        <v>31</v>
      </c>
      <c r="J33" s="8">
        <f>DataEntry!F29</f>
        <v>0</v>
      </c>
    </row>
    <row r="34" spans="1:10" x14ac:dyDescent="0.25">
      <c r="A34" s="3">
        <v>1</v>
      </c>
      <c r="B34" s="3">
        <v>1</v>
      </c>
      <c r="C34" s="3">
        <v>3</v>
      </c>
      <c r="D34" s="4">
        <v>0</v>
      </c>
      <c r="E34" s="3" t="str">
        <f t="shared" si="0"/>
        <v>Enrolled Students | Asian/Pacific Islander | All Quintiles</v>
      </c>
      <c r="F34" s="3" t="s">
        <v>30</v>
      </c>
      <c r="G34" s="3" t="s">
        <v>58</v>
      </c>
      <c r="H34" s="3" t="s">
        <v>51</v>
      </c>
      <c r="I34" s="4" t="s">
        <v>33</v>
      </c>
      <c r="J34" s="5">
        <f>DataEntry!D30</f>
        <v>0</v>
      </c>
    </row>
    <row r="35" spans="1:10" x14ac:dyDescent="0.25">
      <c r="A35" s="6">
        <v>1</v>
      </c>
      <c r="B35" s="6">
        <v>1</v>
      </c>
      <c r="C35" s="6">
        <v>3</v>
      </c>
      <c r="D35" s="7">
        <v>1</v>
      </c>
      <c r="E35" s="6" t="str">
        <f t="shared" si="0"/>
        <v>Enrolled Students | Asian/Pacific Islander | No Unmet Need</v>
      </c>
      <c r="F35" s="6" t="s">
        <v>30</v>
      </c>
      <c r="G35" s="6" t="s">
        <v>58</v>
      </c>
      <c r="H35" s="6" t="s">
        <v>51</v>
      </c>
      <c r="I35" s="7" t="s">
        <v>60</v>
      </c>
      <c r="J35" s="8">
        <f>DataEntry!D33</f>
        <v>0</v>
      </c>
    </row>
    <row r="36" spans="1:10" x14ac:dyDescent="0.25">
      <c r="A36" s="6">
        <v>1</v>
      </c>
      <c r="B36" s="6">
        <v>1</v>
      </c>
      <c r="C36" s="6">
        <v>3</v>
      </c>
      <c r="D36" s="6">
        <v>2</v>
      </c>
      <c r="E36" s="6" t="str">
        <f t="shared" si="0"/>
        <v>Enrolled Students | Asian/Pacific Islander | First Quintile</v>
      </c>
      <c r="F36" s="6" t="s">
        <v>30</v>
      </c>
      <c r="G36" s="6" t="s">
        <v>58</v>
      </c>
      <c r="H36" s="6" t="s">
        <v>51</v>
      </c>
      <c r="I36" s="6" t="s">
        <v>61</v>
      </c>
      <c r="J36" s="8">
        <f>DataEntry!D34</f>
        <v>0</v>
      </c>
    </row>
    <row r="37" spans="1:10" x14ac:dyDescent="0.25">
      <c r="A37" s="6">
        <v>1</v>
      </c>
      <c r="B37" s="6">
        <v>1</v>
      </c>
      <c r="C37" s="9">
        <v>3</v>
      </c>
      <c r="D37" s="6">
        <v>3</v>
      </c>
      <c r="E37" s="6" t="str">
        <f t="shared" si="0"/>
        <v>Enrolled Students | Asian/Pacific Islander | Second Quintile</v>
      </c>
      <c r="F37" s="6" t="s">
        <v>30</v>
      </c>
      <c r="G37" s="6" t="s">
        <v>58</v>
      </c>
      <c r="H37" s="6" t="s">
        <v>51</v>
      </c>
      <c r="I37" s="6" t="s">
        <v>62</v>
      </c>
      <c r="J37" s="8">
        <f>DataEntry!D35</f>
        <v>0</v>
      </c>
    </row>
    <row r="38" spans="1:10" x14ac:dyDescent="0.25">
      <c r="A38" s="6">
        <v>1</v>
      </c>
      <c r="B38" s="6">
        <v>1</v>
      </c>
      <c r="C38" s="9">
        <v>3</v>
      </c>
      <c r="D38" s="6">
        <v>4</v>
      </c>
      <c r="E38" s="6" t="str">
        <f t="shared" si="0"/>
        <v>Enrolled Students | Asian/Pacific Islander | Third Quintile</v>
      </c>
      <c r="F38" s="6" t="s">
        <v>30</v>
      </c>
      <c r="G38" s="6" t="s">
        <v>58</v>
      </c>
      <c r="H38" s="6" t="s">
        <v>51</v>
      </c>
      <c r="I38" s="6" t="s">
        <v>63</v>
      </c>
      <c r="J38" s="8">
        <f>DataEntry!D36</f>
        <v>0</v>
      </c>
    </row>
    <row r="39" spans="1:10" x14ac:dyDescent="0.25">
      <c r="A39" s="6">
        <v>1</v>
      </c>
      <c r="B39" s="6">
        <v>1</v>
      </c>
      <c r="C39" s="9">
        <v>3</v>
      </c>
      <c r="D39" s="6">
        <v>5</v>
      </c>
      <c r="E39" s="6" t="str">
        <f t="shared" si="0"/>
        <v>Enrolled Students | Asian/Pacific Islander | Fourth Quintile</v>
      </c>
      <c r="F39" s="6" t="s">
        <v>30</v>
      </c>
      <c r="G39" s="6" t="s">
        <v>58</v>
      </c>
      <c r="H39" s="6" t="s">
        <v>51</v>
      </c>
      <c r="I39" s="6" t="s">
        <v>64</v>
      </c>
      <c r="J39" s="8">
        <f>DataEntry!D37</f>
        <v>0</v>
      </c>
    </row>
    <row r="40" spans="1:10" x14ac:dyDescent="0.25">
      <c r="A40" s="6">
        <v>1</v>
      </c>
      <c r="B40" s="6">
        <v>1</v>
      </c>
      <c r="C40" s="9">
        <v>3</v>
      </c>
      <c r="D40" s="6">
        <v>6</v>
      </c>
      <c r="E40" s="6" t="str">
        <f t="shared" si="0"/>
        <v>Enrolled Students | Asian/Pacific Islander | Fifth Quintile</v>
      </c>
      <c r="F40" s="6" t="s">
        <v>30</v>
      </c>
      <c r="G40" s="6" t="s">
        <v>58</v>
      </c>
      <c r="H40" s="6" t="s">
        <v>51</v>
      </c>
      <c r="I40" s="6" t="s">
        <v>65</v>
      </c>
      <c r="J40" s="8">
        <f>DataEntry!D38</f>
        <v>0</v>
      </c>
    </row>
    <row r="41" spans="1:10" x14ac:dyDescent="0.25">
      <c r="A41" s="10">
        <v>1</v>
      </c>
      <c r="B41" s="10">
        <v>1</v>
      </c>
      <c r="C41" s="10">
        <v>3</v>
      </c>
      <c r="D41" s="10">
        <v>7</v>
      </c>
      <c r="E41" s="10" t="str">
        <f t="shared" si="0"/>
        <v>Enrolled Students | Asian/Pacific Islander | Unknown Quintile</v>
      </c>
      <c r="F41" s="10" t="s">
        <v>30</v>
      </c>
      <c r="G41" s="10" t="s">
        <v>58</v>
      </c>
      <c r="H41" s="10" t="s">
        <v>51</v>
      </c>
      <c r="I41" s="10" t="s">
        <v>31</v>
      </c>
      <c r="J41" s="8">
        <f>DataEntry!D39</f>
        <v>0</v>
      </c>
    </row>
    <row r="42" spans="1:10" x14ac:dyDescent="0.25">
      <c r="A42" s="3">
        <v>1</v>
      </c>
      <c r="B42" s="3">
        <v>2</v>
      </c>
      <c r="C42" s="3">
        <v>3</v>
      </c>
      <c r="D42" s="3">
        <v>0</v>
      </c>
      <c r="E42" s="3" t="str">
        <f t="shared" si="0"/>
        <v>Completed | Asian/Pacific Islander | All Quintiles</v>
      </c>
      <c r="F42" s="3" t="s">
        <v>3</v>
      </c>
      <c r="G42" s="3" t="s">
        <v>58</v>
      </c>
      <c r="H42" s="3" t="s">
        <v>51</v>
      </c>
      <c r="I42" s="4" t="s">
        <v>33</v>
      </c>
      <c r="J42" s="12">
        <f>DataEntry!F30</f>
        <v>0</v>
      </c>
    </row>
    <row r="43" spans="1:10" x14ac:dyDescent="0.25">
      <c r="A43" s="9">
        <v>1</v>
      </c>
      <c r="B43" s="9">
        <v>2</v>
      </c>
      <c r="C43" s="6">
        <v>3</v>
      </c>
      <c r="D43" s="9">
        <v>1</v>
      </c>
      <c r="E43" s="6" t="str">
        <f t="shared" si="0"/>
        <v>Completed | Asian/Pacific Islander | No Unmet Need</v>
      </c>
      <c r="F43" s="9" t="s">
        <v>3</v>
      </c>
      <c r="G43" s="6" t="s">
        <v>58</v>
      </c>
      <c r="H43" s="6" t="s">
        <v>51</v>
      </c>
      <c r="I43" s="7" t="s">
        <v>60</v>
      </c>
      <c r="J43" s="8">
        <f>DataEntry!F33</f>
        <v>0</v>
      </c>
    </row>
    <row r="44" spans="1:10" x14ac:dyDescent="0.25">
      <c r="A44" s="6">
        <v>1</v>
      </c>
      <c r="B44" s="6">
        <v>2</v>
      </c>
      <c r="C44" s="6">
        <v>3</v>
      </c>
      <c r="D44" s="6">
        <v>2</v>
      </c>
      <c r="E44" s="6" t="str">
        <f t="shared" si="0"/>
        <v>Completed | Asian/Pacific Islander | First Quintile</v>
      </c>
      <c r="F44" s="6" t="s">
        <v>3</v>
      </c>
      <c r="G44" s="6" t="s">
        <v>58</v>
      </c>
      <c r="H44" s="6" t="s">
        <v>51</v>
      </c>
      <c r="I44" s="6" t="s">
        <v>61</v>
      </c>
      <c r="J44" s="8">
        <f>DataEntry!F34</f>
        <v>0</v>
      </c>
    </row>
    <row r="45" spans="1:10" x14ac:dyDescent="0.25">
      <c r="A45" s="6">
        <v>1</v>
      </c>
      <c r="B45" s="6">
        <v>2</v>
      </c>
      <c r="C45" s="6">
        <v>3</v>
      </c>
      <c r="D45" s="6">
        <v>3</v>
      </c>
      <c r="E45" s="6" t="str">
        <f t="shared" si="0"/>
        <v>Completed | Asian/Pacific Islander | Second Quintile</v>
      </c>
      <c r="F45" s="6" t="s">
        <v>3</v>
      </c>
      <c r="G45" s="6" t="s">
        <v>58</v>
      </c>
      <c r="H45" s="6" t="s">
        <v>51</v>
      </c>
      <c r="I45" s="6" t="s">
        <v>62</v>
      </c>
      <c r="J45" s="8">
        <f>DataEntry!F35</f>
        <v>0</v>
      </c>
    </row>
    <row r="46" spans="1:10" x14ac:dyDescent="0.25">
      <c r="A46" s="6">
        <v>1</v>
      </c>
      <c r="B46" s="6">
        <v>2</v>
      </c>
      <c r="C46" s="9">
        <v>3</v>
      </c>
      <c r="D46" s="6">
        <v>4</v>
      </c>
      <c r="E46" s="6" t="str">
        <f t="shared" si="0"/>
        <v>Completed | Asian/Pacific Islander | Third Quintile</v>
      </c>
      <c r="F46" s="6" t="s">
        <v>3</v>
      </c>
      <c r="G46" s="6" t="s">
        <v>58</v>
      </c>
      <c r="H46" s="6" t="s">
        <v>51</v>
      </c>
      <c r="I46" s="6" t="s">
        <v>63</v>
      </c>
      <c r="J46" s="8">
        <f>DataEntry!F36</f>
        <v>0</v>
      </c>
    </row>
    <row r="47" spans="1:10" x14ac:dyDescent="0.25">
      <c r="A47" s="6">
        <v>1</v>
      </c>
      <c r="B47" s="6">
        <v>2</v>
      </c>
      <c r="C47" s="9">
        <v>3</v>
      </c>
      <c r="D47" s="6">
        <v>5</v>
      </c>
      <c r="E47" s="6" t="str">
        <f t="shared" si="0"/>
        <v>Completed | Asian/Pacific Islander | Fourth Quintile</v>
      </c>
      <c r="F47" s="6" t="s">
        <v>3</v>
      </c>
      <c r="G47" s="6" t="s">
        <v>58</v>
      </c>
      <c r="H47" s="6" t="s">
        <v>51</v>
      </c>
      <c r="I47" s="6" t="s">
        <v>64</v>
      </c>
      <c r="J47" s="8">
        <f>DataEntry!F37</f>
        <v>0</v>
      </c>
    </row>
    <row r="48" spans="1:10" x14ac:dyDescent="0.25">
      <c r="A48" s="6">
        <v>1</v>
      </c>
      <c r="B48" s="6">
        <v>2</v>
      </c>
      <c r="C48" s="9">
        <v>3</v>
      </c>
      <c r="D48" s="6">
        <v>6</v>
      </c>
      <c r="E48" s="6" t="str">
        <f t="shared" si="0"/>
        <v>Completed | Asian/Pacific Islander | Fifth Quintile</v>
      </c>
      <c r="F48" s="6" t="s">
        <v>3</v>
      </c>
      <c r="G48" s="6" t="s">
        <v>58</v>
      </c>
      <c r="H48" s="6" t="s">
        <v>51</v>
      </c>
      <c r="I48" s="6" t="s">
        <v>65</v>
      </c>
      <c r="J48" s="8">
        <f>DataEntry!F38</f>
        <v>0</v>
      </c>
    </row>
    <row r="49" spans="1:10" x14ac:dyDescent="0.25">
      <c r="A49" s="10">
        <v>1</v>
      </c>
      <c r="B49" s="10">
        <v>2</v>
      </c>
      <c r="C49" s="10">
        <v>3</v>
      </c>
      <c r="D49" s="10">
        <v>7</v>
      </c>
      <c r="E49" s="10" t="str">
        <f t="shared" si="0"/>
        <v>Completed | Asian/Pacific Islander | Unknown Quintile</v>
      </c>
      <c r="F49" s="10" t="s">
        <v>3</v>
      </c>
      <c r="G49" s="10" t="s">
        <v>58</v>
      </c>
      <c r="H49" s="10" t="s">
        <v>51</v>
      </c>
      <c r="I49" s="10" t="s">
        <v>31</v>
      </c>
      <c r="J49" s="8">
        <f>DataEntry!F39</f>
        <v>0</v>
      </c>
    </row>
    <row r="50" spans="1:10" x14ac:dyDescent="0.25">
      <c r="A50" s="3">
        <v>1</v>
      </c>
      <c r="B50" s="3">
        <v>1</v>
      </c>
      <c r="C50" s="3">
        <v>4</v>
      </c>
      <c r="D50" s="4">
        <v>0</v>
      </c>
      <c r="E50" s="3" t="str">
        <f t="shared" si="0"/>
        <v>Enrolled Students | Black | All Quintiles</v>
      </c>
      <c r="F50" s="3" t="s">
        <v>30</v>
      </c>
      <c r="G50" s="3" t="s">
        <v>58</v>
      </c>
      <c r="H50" s="3" t="s">
        <v>52</v>
      </c>
      <c r="I50" s="4" t="s">
        <v>33</v>
      </c>
      <c r="J50" s="5">
        <f>DataEntry!D40</f>
        <v>0</v>
      </c>
    </row>
    <row r="51" spans="1:10" x14ac:dyDescent="0.25">
      <c r="A51" s="6">
        <v>1</v>
      </c>
      <c r="B51" s="6">
        <v>1</v>
      </c>
      <c r="C51" s="6">
        <v>4</v>
      </c>
      <c r="D51" s="7">
        <v>1</v>
      </c>
      <c r="E51" s="6" t="str">
        <f t="shared" si="0"/>
        <v>Enrolled Students | Black | No Unmet Need</v>
      </c>
      <c r="F51" s="6" t="s">
        <v>30</v>
      </c>
      <c r="G51" s="6" t="s">
        <v>58</v>
      </c>
      <c r="H51" s="6" t="s">
        <v>52</v>
      </c>
      <c r="I51" s="7" t="s">
        <v>60</v>
      </c>
      <c r="J51" s="8">
        <f>DataEntry!D43</f>
        <v>0</v>
      </c>
    </row>
    <row r="52" spans="1:10" x14ac:dyDescent="0.25">
      <c r="A52" s="6">
        <v>1</v>
      </c>
      <c r="B52" s="6">
        <v>1</v>
      </c>
      <c r="C52" s="6">
        <v>4</v>
      </c>
      <c r="D52" s="6">
        <v>2</v>
      </c>
      <c r="E52" s="6" t="str">
        <f t="shared" si="0"/>
        <v>Enrolled Students | Black | First Quintile</v>
      </c>
      <c r="F52" s="6" t="s">
        <v>30</v>
      </c>
      <c r="G52" s="6" t="s">
        <v>58</v>
      </c>
      <c r="H52" s="6" t="s">
        <v>52</v>
      </c>
      <c r="I52" s="6" t="s">
        <v>61</v>
      </c>
      <c r="J52" s="8">
        <f>DataEntry!D44</f>
        <v>0</v>
      </c>
    </row>
    <row r="53" spans="1:10" x14ac:dyDescent="0.25">
      <c r="A53" s="6">
        <v>1</v>
      </c>
      <c r="B53" s="6">
        <v>1</v>
      </c>
      <c r="C53" s="9">
        <v>4</v>
      </c>
      <c r="D53" s="6">
        <v>3</v>
      </c>
      <c r="E53" s="6" t="str">
        <f t="shared" si="0"/>
        <v>Enrolled Students | Black | Second Quintile</v>
      </c>
      <c r="F53" s="6" t="s">
        <v>30</v>
      </c>
      <c r="G53" s="6" t="s">
        <v>58</v>
      </c>
      <c r="H53" s="6" t="s">
        <v>52</v>
      </c>
      <c r="I53" s="6" t="s">
        <v>62</v>
      </c>
      <c r="J53" s="8">
        <f>DataEntry!D45</f>
        <v>0</v>
      </c>
    </row>
    <row r="54" spans="1:10" x14ac:dyDescent="0.25">
      <c r="A54" s="6">
        <v>1</v>
      </c>
      <c r="B54" s="6">
        <v>1</v>
      </c>
      <c r="C54" s="9">
        <v>4</v>
      </c>
      <c r="D54" s="6">
        <v>4</v>
      </c>
      <c r="E54" s="6" t="str">
        <f t="shared" si="0"/>
        <v>Enrolled Students | Black | Third Quintile</v>
      </c>
      <c r="F54" s="6" t="s">
        <v>30</v>
      </c>
      <c r="G54" s="6" t="s">
        <v>58</v>
      </c>
      <c r="H54" s="6" t="s">
        <v>52</v>
      </c>
      <c r="I54" s="6" t="s">
        <v>63</v>
      </c>
      <c r="J54" s="8">
        <f>DataEntry!D46</f>
        <v>0</v>
      </c>
    </row>
    <row r="55" spans="1:10" x14ac:dyDescent="0.25">
      <c r="A55" s="6">
        <v>1</v>
      </c>
      <c r="B55" s="6">
        <v>1</v>
      </c>
      <c r="C55" s="9">
        <v>4</v>
      </c>
      <c r="D55" s="6">
        <v>5</v>
      </c>
      <c r="E55" s="6" t="str">
        <f t="shared" si="0"/>
        <v>Enrolled Students | Black | Fourth Quintile</v>
      </c>
      <c r="F55" s="6" t="s">
        <v>30</v>
      </c>
      <c r="G55" s="6" t="s">
        <v>58</v>
      </c>
      <c r="H55" s="6" t="s">
        <v>52</v>
      </c>
      <c r="I55" s="6" t="s">
        <v>64</v>
      </c>
      <c r="J55" s="8">
        <f>DataEntry!D47</f>
        <v>0</v>
      </c>
    </row>
    <row r="56" spans="1:10" x14ac:dyDescent="0.25">
      <c r="A56" s="6">
        <v>1</v>
      </c>
      <c r="B56" s="6">
        <v>1</v>
      </c>
      <c r="C56" s="9">
        <v>4</v>
      </c>
      <c r="D56" s="6">
        <v>6</v>
      </c>
      <c r="E56" s="6" t="str">
        <f t="shared" si="0"/>
        <v>Enrolled Students | Black | Fifth Quintile</v>
      </c>
      <c r="F56" s="6" t="s">
        <v>30</v>
      </c>
      <c r="G56" s="6" t="s">
        <v>58</v>
      </c>
      <c r="H56" s="6" t="s">
        <v>52</v>
      </c>
      <c r="I56" s="6" t="s">
        <v>65</v>
      </c>
      <c r="J56" s="8">
        <f>DataEntry!D48</f>
        <v>0</v>
      </c>
    </row>
    <row r="57" spans="1:10" x14ac:dyDescent="0.25">
      <c r="A57" s="10">
        <v>1</v>
      </c>
      <c r="B57" s="10">
        <v>1</v>
      </c>
      <c r="C57" s="10">
        <v>4</v>
      </c>
      <c r="D57" s="10">
        <v>7</v>
      </c>
      <c r="E57" s="10" t="str">
        <f t="shared" si="0"/>
        <v>Enrolled Students | Black | Unknown Quintile</v>
      </c>
      <c r="F57" s="10" t="s">
        <v>30</v>
      </c>
      <c r="G57" s="10" t="s">
        <v>58</v>
      </c>
      <c r="H57" s="10" t="s">
        <v>52</v>
      </c>
      <c r="I57" s="10" t="s">
        <v>31</v>
      </c>
      <c r="J57" s="8">
        <f>DataEntry!D49</f>
        <v>0</v>
      </c>
    </row>
    <row r="58" spans="1:10" x14ac:dyDescent="0.25">
      <c r="A58" s="3">
        <v>1</v>
      </c>
      <c r="B58" s="3">
        <v>2</v>
      </c>
      <c r="C58" s="3">
        <v>4</v>
      </c>
      <c r="D58" s="3">
        <v>0</v>
      </c>
      <c r="E58" s="3" t="str">
        <f t="shared" si="0"/>
        <v>Completed | Black | All Quintiles</v>
      </c>
      <c r="F58" s="3" t="s">
        <v>3</v>
      </c>
      <c r="G58" s="3" t="s">
        <v>58</v>
      </c>
      <c r="H58" s="3" t="s">
        <v>52</v>
      </c>
      <c r="I58" s="4" t="s">
        <v>33</v>
      </c>
      <c r="J58" s="12">
        <f>DataEntry!F40</f>
        <v>0</v>
      </c>
    </row>
    <row r="59" spans="1:10" x14ac:dyDescent="0.25">
      <c r="A59" s="9">
        <v>1</v>
      </c>
      <c r="B59" s="9">
        <v>2</v>
      </c>
      <c r="C59" s="6">
        <v>4</v>
      </c>
      <c r="D59" s="9">
        <v>1</v>
      </c>
      <c r="E59" s="6" t="str">
        <f t="shared" si="0"/>
        <v>Completed | Black | No Unmet Need</v>
      </c>
      <c r="F59" s="9" t="s">
        <v>3</v>
      </c>
      <c r="G59" s="6" t="s">
        <v>58</v>
      </c>
      <c r="H59" s="6" t="s">
        <v>52</v>
      </c>
      <c r="I59" s="7" t="s">
        <v>60</v>
      </c>
      <c r="J59" s="8">
        <f>DataEntry!F43</f>
        <v>0</v>
      </c>
    </row>
    <row r="60" spans="1:10" x14ac:dyDescent="0.25">
      <c r="A60" s="6">
        <v>1</v>
      </c>
      <c r="B60" s="6">
        <v>2</v>
      </c>
      <c r="C60" s="6">
        <v>4</v>
      </c>
      <c r="D60" s="6">
        <v>2</v>
      </c>
      <c r="E60" s="6" t="str">
        <f t="shared" si="0"/>
        <v>Completed | Black | First Quintile</v>
      </c>
      <c r="F60" s="6" t="s">
        <v>3</v>
      </c>
      <c r="G60" s="6" t="s">
        <v>58</v>
      </c>
      <c r="H60" s="6" t="s">
        <v>52</v>
      </c>
      <c r="I60" s="6" t="s">
        <v>61</v>
      </c>
      <c r="J60" s="8">
        <f>DataEntry!F44</f>
        <v>0</v>
      </c>
    </row>
    <row r="61" spans="1:10" x14ac:dyDescent="0.25">
      <c r="A61" s="6">
        <v>1</v>
      </c>
      <c r="B61" s="6">
        <v>2</v>
      </c>
      <c r="C61" s="6">
        <v>4</v>
      </c>
      <c r="D61" s="6">
        <v>3</v>
      </c>
      <c r="E61" s="6" t="str">
        <f t="shared" si="0"/>
        <v>Completed | Black | Second Quintile</v>
      </c>
      <c r="F61" s="6" t="s">
        <v>3</v>
      </c>
      <c r="G61" s="6" t="s">
        <v>58</v>
      </c>
      <c r="H61" s="6" t="s">
        <v>52</v>
      </c>
      <c r="I61" s="6" t="s">
        <v>62</v>
      </c>
      <c r="J61" s="8">
        <f>DataEntry!F45</f>
        <v>0</v>
      </c>
    </row>
    <row r="62" spans="1:10" x14ac:dyDescent="0.25">
      <c r="A62" s="6">
        <v>1</v>
      </c>
      <c r="B62" s="6">
        <v>2</v>
      </c>
      <c r="C62" s="9">
        <v>4</v>
      </c>
      <c r="D62" s="6">
        <v>4</v>
      </c>
      <c r="E62" s="6" t="str">
        <f t="shared" si="0"/>
        <v>Completed | Black | Third Quintile</v>
      </c>
      <c r="F62" s="6" t="s">
        <v>3</v>
      </c>
      <c r="G62" s="6" t="s">
        <v>58</v>
      </c>
      <c r="H62" s="6" t="s">
        <v>52</v>
      </c>
      <c r="I62" s="6" t="s">
        <v>63</v>
      </c>
      <c r="J62" s="8">
        <f>DataEntry!F46</f>
        <v>0</v>
      </c>
    </row>
    <row r="63" spans="1:10" x14ac:dyDescent="0.25">
      <c r="A63" s="6">
        <v>1</v>
      </c>
      <c r="B63" s="6">
        <v>2</v>
      </c>
      <c r="C63" s="9">
        <v>4</v>
      </c>
      <c r="D63" s="6">
        <v>5</v>
      </c>
      <c r="E63" s="6" t="str">
        <f t="shared" si="0"/>
        <v>Completed | Black | Fourth Quintile</v>
      </c>
      <c r="F63" s="6" t="s">
        <v>3</v>
      </c>
      <c r="G63" s="6" t="s">
        <v>58</v>
      </c>
      <c r="H63" s="6" t="s">
        <v>52</v>
      </c>
      <c r="I63" s="6" t="s">
        <v>64</v>
      </c>
      <c r="J63" s="8">
        <f>DataEntry!F47</f>
        <v>0</v>
      </c>
    </row>
    <row r="64" spans="1:10" x14ac:dyDescent="0.25">
      <c r="A64" s="6">
        <v>1</v>
      </c>
      <c r="B64" s="6">
        <v>2</v>
      </c>
      <c r="C64" s="9">
        <v>4</v>
      </c>
      <c r="D64" s="6">
        <v>6</v>
      </c>
      <c r="E64" s="6" t="str">
        <f t="shared" si="0"/>
        <v>Completed | Black | Fifth Quintile</v>
      </c>
      <c r="F64" s="6" t="s">
        <v>3</v>
      </c>
      <c r="G64" s="6" t="s">
        <v>58</v>
      </c>
      <c r="H64" s="6" t="s">
        <v>52</v>
      </c>
      <c r="I64" s="6" t="s">
        <v>65</v>
      </c>
      <c r="J64" s="8">
        <f>DataEntry!F48</f>
        <v>0</v>
      </c>
    </row>
    <row r="65" spans="1:10" x14ac:dyDescent="0.25">
      <c r="A65" s="10">
        <v>1</v>
      </c>
      <c r="B65" s="10">
        <v>2</v>
      </c>
      <c r="C65" s="10">
        <v>4</v>
      </c>
      <c r="D65" s="10">
        <v>7</v>
      </c>
      <c r="E65" s="10" t="str">
        <f t="shared" si="0"/>
        <v>Completed | Black | Unknown Quintile</v>
      </c>
      <c r="F65" s="10" t="s">
        <v>3</v>
      </c>
      <c r="G65" s="10" t="s">
        <v>58</v>
      </c>
      <c r="H65" s="10" t="s">
        <v>52</v>
      </c>
      <c r="I65" s="10" t="s">
        <v>31</v>
      </c>
      <c r="J65" s="8">
        <f>DataEntry!F49</f>
        <v>0</v>
      </c>
    </row>
    <row r="66" spans="1:10" x14ac:dyDescent="0.25">
      <c r="A66" s="3">
        <v>1</v>
      </c>
      <c r="B66" s="3">
        <v>1</v>
      </c>
      <c r="C66" s="3">
        <v>5</v>
      </c>
      <c r="D66" s="4">
        <v>0</v>
      </c>
      <c r="E66" s="3" t="str">
        <f t="shared" si="0"/>
        <v>Enrolled Students | Hispanic | All Quintiles</v>
      </c>
      <c r="F66" s="3" t="s">
        <v>30</v>
      </c>
      <c r="G66" s="3" t="s">
        <v>58</v>
      </c>
      <c r="H66" s="3" t="s">
        <v>53</v>
      </c>
      <c r="I66" s="4" t="s">
        <v>33</v>
      </c>
      <c r="J66" s="5">
        <f>DataEntry!D50</f>
        <v>0</v>
      </c>
    </row>
    <row r="67" spans="1:10" x14ac:dyDescent="0.25">
      <c r="A67" s="6">
        <v>1</v>
      </c>
      <c r="B67" s="6">
        <v>1</v>
      </c>
      <c r="C67" s="6">
        <v>5</v>
      </c>
      <c r="D67" s="7">
        <v>1</v>
      </c>
      <c r="E67" s="6" t="str">
        <f t="shared" ref="E67:E113" si="1">CONCATENATE(F67, " | ",H67, " | ", I67)</f>
        <v>Enrolled Students | Hispanic | No Unmet Need</v>
      </c>
      <c r="F67" s="6" t="s">
        <v>30</v>
      </c>
      <c r="G67" s="6" t="s">
        <v>58</v>
      </c>
      <c r="H67" s="6" t="s">
        <v>53</v>
      </c>
      <c r="I67" s="7" t="s">
        <v>60</v>
      </c>
      <c r="J67" s="8">
        <f>DataEntry!D53</f>
        <v>0</v>
      </c>
    </row>
    <row r="68" spans="1:10" x14ac:dyDescent="0.25">
      <c r="A68" s="6">
        <v>1</v>
      </c>
      <c r="B68" s="6">
        <v>1</v>
      </c>
      <c r="C68" s="6">
        <v>5</v>
      </c>
      <c r="D68" s="6">
        <v>2</v>
      </c>
      <c r="E68" s="6" t="str">
        <f t="shared" si="1"/>
        <v>Enrolled Students | Hispanic | First Quintile</v>
      </c>
      <c r="F68" s="6" t="s">
        <v>30</v>
      </c>
      <c r="G68" s="6" t="s">
        <v>58</v>
      </c>
      <c r="H68" s="6" t="s">
        <v>53</v>
      </c>
      <c r="I68" s="6" t="s">
        <v>61</v>
      </c>
      <c r="J68" s="8">
        <f>DataEntry!D54</f>
        <v>0</v>
      </c>
    </row>
    <row r="69" spans="1:10" x14ac:dyDescent="0.25">
      <c r="A69" s="6">
        <v>1</v>
      </c>
      <c r="B69" s="6">
        <v>1</v>
      </c>
      <c r="C69" s="9">
        <v>5</v>
      </c>
      <c r="D69" s="6">
        <v>3</v>
      </c>
      <c r="E69" s="6" t="str">
        <f t="shared" si="1"/>
        <v>Enrolled Students | Hispanic | Second Quintile</v>
      </c>
      <c r="F69" s="6" t="s">
        <v>30</v>
      </c>
      <c r="G69" s="6" t="s">
        <v>58</v>
      </c>
      <c r="H69" s="6" t="s">
        <v>53</v>
      </c>
      <c r="I69" s="6" t="s">
        <v>62</v>
      </c>
      <c r="J69" s="8">
        <f>DataEntry!D55</f>
        <v>0</v>
      </c>
    </row>
    <row r="70" spans="1:10" x14ac:dyDescent="0.25">
      <c r="A70" s="6">
        <v>1</v>
      </c>
      <c r="B70" s="6">
        <v>1</v>
      </c>
      <c r="C70" s="9">
        <v>5</v>
      </c>
      <c r="D70" s="6">
        <v>4</v>
      </c>
      <c r="E70" s="6" t="str">
        <f t="shared" si="1"/>
        <v>Enrolled Students | Hispanic | Third Quintile</v>
      </c>
      <c r="F70" s="6" t="s">
        <v>30</v>
      </c>
      <c r="G70" s="6" t="s">
        <v>58</v>
      </c>
      <c r="H70" s="6" t="s">
        <v>53</v>
      </c>
      <c r="I70" s="6" t="s">
        <v>63</v>
      </c>
      <c r="J70" s="8">
        <f>DataEntry!D56</f>
        <v>0</v>
      </c>
    </row>
    <row r="71" spans="1:10" x14ac:dyDescent="0.25">
      <c r="A71" s="6">
        <v>1</v>
      </c>
      <c r="B71" s="6">
        <v>1</v>
      </c>
      <c r="C71" s="9">
        <v>5</v>
      </c>
      <c r="D71" s="6">
        <v>5</v>
      </c>
      <c r="E71" s="6" t="str">
        <f t="shared" si="1"/>
        <v>Enrolled Students | Hispanic | Fourth Quintile</v>
      </c>
      <c r="F71" s="6" t="s">
        <v>30</v>
      </c>
      <c r="G71" s="6" t="s">
        <v>58</v>
      </c>
      <c r="H71" s="6" t="s">
        <v>53</v>
      </c>
      <c r="I71" s="6" t="s">
        <v>64</v>
      </c>
      <c r="J71" s="8">
        <f>DataEntry!D57</f>
        <v>0</v>
      </c>
    </row>
    <row r="72" spans="1:10" x14ac:dyDescent="0.25">
      <c r="A72" s="6">
        <v>1</v>
      </c>
      <c r="B72" s="6">
        <v>1</v>
      </c>
      <c r="C72" s="9">
        <v>5</v>
      </c>
      <c r="D72" s="6">
        <v>6</v>
      </c>
      <c r="E72" s="6" t="str">
        <f t="shared" si="1"/>
        <v>Enrolled Students | Hispanic | Fifth Quintile</v>
      </c>
      <c r="F72" s="6" t="s">
        <v>30</v>
      </c>
      <c r="G72" s="6" t="s">
        <v>58</v>
      </c>
      <c r="H72" s="6" t="s">
        <v>53</v>
      </c>
      <c r="I72" s="6" t="s">
        <v>65</v>
      </c>
      <c r="J72" s="8">
        <f>DataEntry!D58</f>
        <v>0</v>
      </c>
    </row>
    <row r="73" spans="1:10" x14ac:dyDescent="0.25">
      <c r="A73" s="10">
        <v>1</v>
      </c>
      <c r="B73" s="10">
        <v>1</v>
      </c>
      <c r="C73" s="10">
        <v>5</v>
      </c>
      <c r="D73" s="10">
        <v>7</v>
      </c>
      <c r="E73" s="10" t="str">
        <f t="shared" si="1"/>
        <v>Enrolled Students | Hispanic | Unknown Quintile</v>
      </c>
      <c r="F73" s="10" t="s">
        <v>30</v>
      </c>
      <c r="G73" s="10" t="s">
        <v>58</v>
      </c>
      <c r="H73" s="10" t="s">
        <v>53</v>
      </c>
      <c r="I73" s="10" t="s">
        <v>31</v>
      </c>
      <c r="J73" s="8">
        <f>DataEntry!D59</f>
        <v>0</v>
      </c>
    </row>
    <row r="74" spans="1:10" x14ac:dyDescent="0.25">
      <c r="A74" s="3">
        <v>1</v>
      </c>
      <c r="B74" s="3">
        <v>2</v>
      </c>
      <c r="C74" s="3">
        <v>5</v>
      </c>
      <c r="D74" s="3">
        <v>0</v>
      </c>
      <c r="E74" s="3" t="str">
        <f t="shared" si="1"/>
        <v>Completed | Hispanic | All Quintiles</v>
      </c>
      <c r="F74" s="3" t="s">
        <v>3</v>
      </c>
      <c r="G74" s="3" t="s">
        <v>58</v>
      </c>
      <c r="H74" s="3" t="s">
        <v>53</v>
      </c>
      <c r="I74" s="4" t="s">
        <v>33</v>
      </c>
      <c r="J74" s="12">
        <f>DataEntry!F50</f>
        <v>0</v>
      </c>
    </row>
    <row r="75" spans="1:10" x14ac:dyDescent="0.25">
      <c r="A75" s="9">
        <v>1</v>
      </c>
      <c r="B75" s="9">
        <v>2</v>
      </c>
      <c r="C75" s="6">
        <v>5</v>
      </c>
      <c r="D75" s="9">
        <v>1</v>
      </c>
      <c r="E75" s="6" t="str">
        <f t="shared" si="1"/>
        <v>Completed | Hispanic | No Unmet Need</v>
      </c>
      <c r="F75" s="9" t="s">
        <v>3</v>
      </c>
      <c r="G75" s="6" t="s">
        <v>58</v>
      </c>
      <c r="H75" s="6" t="s">
        <v>53</v>
      </c>
      <c r="I75" s="7" t="s">
        <v>60</v>
      </c>
      <c r="J75" s="8">
        <f>DataEntry!F53</f>
        <v>0</v>
      </c>
    </row>
    <row r="76" spans="1:10" x14ac:dyDescent="0.25">
      <c r="A76" s="6">
        <v>1</v>
      </c>
      <c r="B76" s="6">
        <v>2</v>
      </c>
      <c r="C76" s="6">
        <v>5</v>
      </c>
      <c r="D76" s="6">
        <v>2</v>
      </c>
      <c r="E76" s="6" t="str">
        <f t="shared" si="1"/>
        <v>Completed | Hispanic | First Quintile</v>
      </c>
      <c r="F76" s="6" t="s">
        <v>3</v>
      </c>
      <c r="G76" s="6" t="s">
        <v>58</v>
      </c>
      <c r="H76" s="6" t="s">
        <v>53</v>
      </c>
      <c r="I76" s="6" t="s">
        <v>61</v>
      </c>
      <c r="J76" s="8">
        <f>DataEntry!F54</f>
        <v>0</v>
      </c>
    </row>
    <row r="77" spans="1:10" x14ac:dyDescent="0.25">
      <c r="A77" s="6">
        <v>1</v>
      </c>
      <c r="B77" s="6">
        <v>2</v>
      </c>
      <c r="C77" s="6">
        <v>5</v>
      </c>
      <c r="D77" s="6">
        <v>3</v>
      </c>
      <c r="E77" s="6" t="str">
        <f t="shared" si="1"/>
        <v>Completed | Hispanic | Second Quintile</v>
      </c>
      <c r="F77" s="6" t="s">
        <v>3</v>
      </c>
      <c r="G77" s="6" t="s">
        <v>58</v>
      </c>
      <c r="H77" s="6" t="s">
        <v>53</v>
      </c>
      <c r="I77" s="6" t="s">
        <v>62</v>
      </c>
      <c r="J77" s="8">
        <f>DataEntry!F55</f>
        <v>0</v>
      </c>
    </row>
    <row r="78" spans="1:10" x14ac:dyDescent="0.25">
      <c r="A78" s="6">
        <v>1</v>
      </c>
      <c r="B78" s="6">
        <v>2</v>
      </c>
      <c r="C78" s="9">
        <v>5</v>
      </c>
      <c r="D78" s="6">
        <v>4</v>
      </c>
      <c r="E78" s="6" t="str">
        <f t="shared" si="1"/>
        <v>Completed | Hispanic | Third Quintile</v>
      </c>
      <c r="F78" s="6" t="s">
        <v>3</v>
      </c>
      <c r="G78" s="6" t="s">
        <v>58</v>
      </c>
      <c r="H78" s="6" t="s">
        <v>53</v>
      </c>
      <c r="I78" s="6" t="s">
        <v>63</v>
      </c>
      <c r="J78" s="8">
        <f>DataEntry!F56</f>
        <v>0</v>
      </c>
    </row>
    <row r="79" spans="1:10" x14ac:dyDescent="0.25">
      <c r="A79" s="6">
        <v>1</v>
      </c>
      <c r="B79" s="6">
        <v>2</v>
      </c>
      <c r="C79" s="9">
        <v>5</v>
      </c>
      <c r="D79" s="6">
        <v>5</v>
      </c>
      <c r="E79" s="6" t="str">
        <f t="shared" si="1"/>
        <v>Completed | Hispanic | Fourth Quintile</v>
      </c>
      <c r="F79" s="6" t="s">
        <v>3</v>
      </c>
      <c r="G79" s="6" t="s">
        <v>58</v>
      </c>
      <c r="H79" s="6" t="s">
        <v>53</v>
      </c>
      <c r="I79" s="6" t="s">
        <v>64</v>
      </c>
      <c r="J79" s="8">
        <f>DataEntry!F57</f>
        <v>0</v>
      </c>
    </row>
    <row r="80" spans="1:10" x14ac:dyDescent="0.25">
      <c r="A80" s="6">
        <v>1</v>
      </c>
      <c r="B80" s="6">
        <v>2</v>
      </c>
      <c r="C80" s="9">
        <v>5</v>
      </c>
      <c r="D80" s="6">
        <v>6</v>
      </c>
      <c r="E80" s="6" t="str">
        <f t="shared" si="1"/>
        <v>Completed | Hispanic | Fifth Quintile</v>
      </c>
      <c r="F80" s="6" t="s">
        <v>3</v>
      </c>
      <c r="G80" s="6" t="s">
        <v>58</v>
      </c>
      <c r="H80" s="6" t="s">
        <v>53</v>
      </c>
      <c r="I80" s="6" t="s">
        <v>65</v>
      </c>
      <c r="J80" s="8">
        <f>DataEntry!F58</f>
        <v>0</v>
      </c>
    </row>
    <row r="81" spans="1:10" x14ac:dyDescent="0.25">
      <c r="A81" s="10">
        <v>1</v>
      </c>
      <c r="B81" s="10">
        <v>2</v>
      </c>
      <c r="C81" s="10">
        <v>5</v>
      </c>
      <c r="D81" s="10">
        <v>7</v>
      </c>
      <c r="E81" s="10" t="str">
        <f t="shared" si="1"/>
        <v>Completed | Hispanic | Unknown Quintile</v>
      </c>
      <c r="F81" s="10" t="s">
        <v>3</v>
      </c>
      <c r="G81" s="10" t="s">
        <v>58</v>
      </c>
      <c r="H81" s="10" t="s">
        <v>53</v>
      </c>
      <c r="I81" s="10" t="s">
        <v>31</v>
      </c>
      <c r="J81" s="8">
        <f>DataEntry!F59</f>
        <v>0</v>
      </c>
    </row>
    <row r="82" spans="1:10" x14ac:dyDescent="0.25">
      <c r="A82" s="3">
        <v>1</v>
      </c>
      <c r="B82" s="3">
        <v>1</v>
      </c>
      <c r="C82" s="3">
        <v>6</v>
      </c>
      <c r="D82" s="4">
        <v>0</v>
      </c>
      <c r="E82" s="3" t="str">
        <f t="shared" si="1"/>
        <v>Enrolled Students | Multiracial | All Quintiles</v>
      </c>
      <c r="F82" s="3" t="s">
        <v>30</v>
      </c>
      <c r="G82" s="3" t="s">
        <v>58</v>
      </c>
      <c r="H82" s="3" t="s">
        <v>54</v>
      </c>
      <c r="I82" s="4" t="s">
        <v>33</v>
      </c>
      <c r="J82" s="5">
        <f>DataEntry!D60</f>
        <v>0</v>
      </c>
    </row>
    <row r="83" spans="1:10" x14ac:dyDescent="0.25">
      <c r="A83" s="6">
        <v>1</v>
      </c>
      <c r="B83" s="6">
        <v>1</v>
      </c>
      <c r="C83" s="6">
        <v>6</v>
      </c>
      <c r="D83" s="7">
        <v>1</v>
      </c>
      <c r="E83" s="6" t="str">
        <f t="shared" si="1"/>
        <v>Enrolled Students | Multiracial | No Unmet Need</v>
      </c>
      <c r="F83" s="6" t="s">
        <v>30</v>
      </c>
      <c r="G83" s="6" t="s">
        <v>58</v>
      </c>
      <c r="H83" s="6" t="s">
        <v>54</v>
      </c>
      <c r="I83" s="7" t="s">
        <v>60</v>
      </c>
      <c r="J83" s="8">
        <f>DataEntry!D63</f>
        <v>0</v>
      </c>
    </row>
    <row r="84" spans="1:10" x14ac:dyDescent="0.25">
      <c r="A84" s="6">
        <v>1</v>
      </c>
      <c r="B84" s="6">
        <v>1</v>
      </c>
      <c r="C84" s="6">
        <v>6</v>
      </c>
      <c r="D84" s="6">
        <v>2</v>
      </c>
      <c r="E84" s="6" t="str">
        <f t="shared" si="1"/>
        <v>Enrolled Students | Multiracial | First Quintile</v>
      </c>
      <c r="F84" s="6" t="s">
        <v>30</v>
      </c>
      <c r="G84" s="6" t="s">
        <v>58</v>
      </c>
      <c r="H84" s="6" t="s">
        <v>54</v>
      </c>
      <c r="I84" s="6" t="s">
        <v>61</v>
      </c>
      <c r="J84" s="8">
        <f>DataEntry!D64</f>
        <v>0</v>
      </c>
    </row>
    <row r="85" spans="1:10" x14ac:dyDescent="0.25">
      <c r="A85" s="6">
        <v>1</v>
      </c>
      <c r="B85" s="6">
        <v>1</v>
      </c>
      <c r="C85" s="9">
        <v>6</v>
      </c>
      <c r="D85" s="6">
        <v>3</v>
      </c>
      <c r="E85" s="6" t="str">
        <f t="shared" si="1"/>
        <v>Enrolled Students | Multiracial | Second Quintile</v>
      </c>
      <c r="F85" s="6" t="s">
        <v>30</v>
      </c>
      <c r="G85" s="6" t="s">
        <v>58</v>
      </c>
      <c r="H85" s="6" t="s">
        <v>54</v>
      </c>
      <c r="I85" s="6" t="s">
        <v>62</v>
      </c>
      <c r="J85" s="8">
        <f>DataEntry!D65</f>
        <v>0</v>
      </c>
    </row>
    <row r="86" spans="1:10" x14ac:dyDescent="0.25">
      <c r="A86" s="6">
        <v>1</v>
      </c>
      <c r="B86" s="6">
        <v>1</v>
      </c>
      <c r="C86" s="9">
        <v>6</v>
      </c>
      <c r="D86" s="6">
        <v>4</v>
      </c>
      <c r="E86" s="6" t="str">
        <f t="shared" si="1"/>
        <v>Enrolled Students | Multiracial | Third Quintile</v>
      </c>
      <c r="F86" s="6" t="s">
        <v>30</v>
      </c>
      <c r="G86" s="6" t="s">
        <v>58</v>
      </c>
      <c r="H86" s="6" t="s">
        <v>54</v>
      </c>
      <c r="I86" s="6" t="s">
        <v>63</v>
      </c>
      <c r="J86" s="8">
        <f>DataEntry!D66</f>
        <v>0</v>
      </c>
    </row>
    <row r="87" spans="1:10" x14ac:dyDescent="0.25">
      <c r="A87" s="6">
        <v>1</v>
      </c>
      <c r="B87" s="6">
        <v>1</v>
      </c>
      <c r="C87" s="9">
        <v>6</v>
      </c>
      <c r="D87" s="6">
        <v>5</v>
      </c>
      <c r="E87" s="6" t="str">
        <f t="shared" si="1"/>
        <v>Enrolled Students | Multiracial | Fourth Quintile</v>
      </c>
      <c r="F87" s="6" t="s">
        <v>30</v>
      </c>
      <c r="G87" s="6" t="s">
        <v>58</v>
      </c>
      <c r="H87" s="6" t="s">
        <v>54</v>
      </c>
      <c r="I87" s="6" t="s">
        <v>64</v>
      </c>
      <c r="J87" s="8">
        <f>DataEntry!D67</f>
        <v>0</v>
      </c>
    </row>
    <row r="88" spans="1:10" x14ac:dyDescent="0.25">
      <c r="A88" s="6">
        <v>1</v>
      </c>
      <c r="B88" s="6">
        <v>1</v>
      </c>
      <c r="C88" s="9">
        <v>6</v>
      </c>
      <c r="D88" s="6">
        <v>6</v>
      </c>
      <c r="E88" s="6" t="str">
        <f t="shared" si="1"/>
        <v>Enrolled Students | Multiracial | Fifth Quintile</v>
      </c>
      <c r="F88" s="6" t="s">
        <v>30</v>
      </c>
      <c r="G88" s="6" t="s">
        <v>58</v>
      </c>
      <c r="H88" s="6" t="s">
        <v>54</v>
      </c>
      <c r="I88" s="6" t="s">
        <v>65</v>
      </c>
      <c r="J88" s="8">
        <f>DataEntry!D68</f>
        <v>0</v>
      </c>
    </row>
    <row r="89" spans="1:10" x14ac:dyDescent="0.25">
      <c r="A89" s="10">
        <v>1</v>
      </c>
      <c r="B89" s="10">
        <v>1</v>
      </c>
      <c r="C89" s="10">
        <v>6</v>
      </c>
      <c r="D89" s="10">
        <v>7</v>
      </c>
      <c r="E89" s="10" t="str">
        <f t="shared" si="1"/>
        <v>Enrolled Students | Multiracial | Unknown Quintile</v>
      </c>
      <c r="F89" s="10" t="s">
        <v>30</v>
      </c>
      <c r="G89" s="10" t="s">
        <v>58</v>
      </c>
      <c r="H89" s="10" t="s">
        <v>54</v>
      </c>
      <c r="I89" s="10" t="s">
        <v>31</v>
      </c>
      <c r="J89" s="8">
        <f>DataEntry!D69</f>
        <v>0</v>
      </c>
    </row>
    <row r="90" spans="1:10" x14ac:dyDescent="0.25">
      <c r="A90" s="3">
        <v>1</v>
      </c>
      <c r="B90" s="3">
        <v>2</v>
      </c>
      <c r="C90" s="3">
        <v>6</v>
      </c>
      <c r="D90" s="3">
        <v>0</v>
      </c>
      <c r="E90" s="3" t="str">
        <f t="shared" si="1"/>
        <v>Completed | Multiracial | All Quintiles</v>
      </c>
      <c r="F90" s="3" t="s">
        <v>3</v>
      </c>
      <c r="G90" s="3" t="s">
        <v>58</v>
      </c>
      <c r="H90" s="3" t="s">
        <v>54</v>
      </c>
      <c r="I90" s="4" t="s">
        <v>33</v>
      </c>
      <c r="J90" s="12">
        <f>DataEntry!F60</f>
        <v>0</v>
      </c>
    </row>
    <row r="91" spans="1:10" x14ac:dyDescent="0.25">
      <c r="A91" s="9">
        <v>1</v>
      </c>
      <c r="B91" s="9">
        <v>2</v>
      </c>
      <c r="C91" s="6">
        <v>6</v>
      </c>
      <c r="D91" s="9">
        <v>1</v>
      </c>
      <c r="E91" s="6" t="str">
        <f t="shared" si="1"/>
        <v>Completed | Multiracial | No Unmet Need</v>
      </c>
      <c r="F91" s="9" t="s">
        <v>3</v>
      </c>
      <c r="G91" s="6" t="s">
        <v>58</v>
      </c>
      <c r="H91" s="6" t="s">
        <v>54</v>
      </c>
      <c r="I91" s="7" t="s">
        <v>60</v>
      </c>
      <c r="J91" s="8">
        <f>DataEntry!F63</f>
        <v>0</v>
      </c>
    </row>
    <row r="92" spans="1:10" x14ac:dyDescent="0.25">
      <c r="A92" s="6">
        <v>1</v>
      </c>
      <c r="B92" s="6">
        <v>2</v>
      </c>
      <c r="C92" s="6">
        <v>6</v>
      </c>
      <c r="D92" s="6">
        <v>2</v>
      </c>
      <c r="E92" s="6" t="str">
        <f t="shared" si="1"/>
        <v>Completed | Multiracial | First Quintile</v>
      </c>
      <c r="F92" s="6" t="s">
        <v>3</v>
      </c>
      <c r="G92" s="6" t="s">
        <v>58</v>
      </c>
      <c r="H92" s="6" t="s">
        <v>54</v>
      </c>
      <c r="I92" s="6" t="s">
        <v>61</v>
      </c>
      <c r="J92" s="8">
        <f>DataEntry!F64</f>
        <v>0</v>
      </c>
    </row>
    <row r="93" spans="1:10" x14ac:dyDescent="0.25">
      <c r="A93" s="6">
        <v>1</v>
      </c>
      <c r="B93" s="6">
        <v>2</v>
      </c>
      <c r="C93" s="6">
        <v>6</v>
      </c>
      <c r="D93" s="6">
        <v>3</v>
      </c>
      <c r="E93" s="6" t="str">
        <f t="shared" si="1"/>
        <v>Completed | Multiracial | Second Quintile</v>
      </c>
      <c r="F93" s="6" t="s">
        <v>3</v>
      </c>
      <c r="G93" s="6" t="s">
        <v>58</v>
      </c>
      <c r="H93" s="6" t="s">
        <v>54</v>
      </c>
      <c r="I93" s="6" t="s">
        <v>62</v>
      </c>
      <c r="J93" s="8">
        <f>DataEntry!F65</f>
        <v>0</v>
      </c>
    </row>
    <row r="94" spans="1:10" x14ac:dyDescent="0.25">
      <c r="A94" s="6">
        <v>1</v>
      </c>
      <c r="B94" s="6">
        <v>2</v>
      </c>
      <c r="C94" s="9">
        <v>6</v>
      </c>
      <c r="D94" s="6">
        <v>4</v>
      </c>
      <c r="E94" s="6" t="str">
        <f t="shared" si="1"/>
        <v>Completed | Multiracial | Third Quintile</v>
      </c>
      <c r="F94" s="6" t="s">
        <v>3</v>
      </c>
      <c r="G94" s="6" t="s">
        <v>58</v>
      </c>
      <c r="H94" s="6" t="s">
        <v>54</v>
      </c>
      <c r="I94" s="6" t="s">
        <v>63</v>
      </c>
      <c r="J94" s="8">
        <f>DataEntry!F66</f>
        <v>0</v>
      </c>
    </row>
    <row r="95" spans="1:10" x14ac:dyDescent="0.25">
      <c r="A95" s="6">
        <v>1</v>
      </c>
      <c r="B95" s="6">
        <v>2</v>
      </c>
      <c r="C95" s="9">
        <v>6</v>
      </c>
      <c r="D95" s="6">
        <v>5</v>
      </c>
      <c r="E95" s="6" t="str">
        <f t="shared" si="1"/>
        <v>Completed | Multiracial | Fourth Quintile</v>
      </c>
      <c r="F95" s="6" t="s">
        <v>3</v>
      </c>
      <c r="G95" s="6" t="s">
        <v>58</v>
      </c>
      <c r="H95" s="6" t="s">
        <v>54</v>
      </c>
      <c r="I95" s="6" t="s">
        <v>64</v>
      </c>
      <c r="J95" s="8">
        <f>DataEntry!F67</f>
        <v>0</v>
      </c>
    </row>
    <row r="96" spans="1:10" x14ac:dyDescent="0.25">
      <c r="A96" s="6">
        <v>1</v>
      </c>
      <c r="B96" s="6">
        <v>2</v>
      </c>
      <c r="C96" s="9">
        <v>6</v>
      </c>
      <c r="D96" s="6">
        <v>6</v>
      </c>
      <c r="E96" s="6" t="str">
        <f t="shared" si="1"/>
        <v>Completed | Multiracial | Fifth Quintile</v>
      </c>
      <c r="F96" s="6" t="s">
        <v>3</v>
      </c>
      <c r="G96" s="6" t="s">
        <v>58</v>
      </c>
      <c r="H96" s="6" t="s">
        <v>54</v>
      </c>
      <c r="I96" s="6" t="s">
        <v>65</v>
      </c>
      <c r="J96" s="8">
        <f>DataEntry!F68</f>
        <v>0</v>
      </c>
    </row>
    <row r="97" spans="1:10" x14ac:dyDescent="0.25">
      <c r="A97" s="10">
        <v>1</v>
      </c>
      <c r="B97" s="10">
        <v>2</v>
      </c>
      <c r="C97" s="10">
        <v>6</v>
      </c>
      <c r="D97" s="10">
        <v>7</v>
      </c>
      <c r="E97" s="10" t="str">
        <f t="shared" si="1"/>
        <v>Completed | Multiracial | Unknown Quintile</v>
      </c>
      <c r="F97" s="10" t="s">
        <v>3</v>
      </c>
      <c r="G97" s="10" t="s">
        <v>58</v>
      </c>
      <c r="H97" s="10" t="s">
        <v>54</v>
      </c>
      <c r="I97" s="10" t="s">
        <v>31</v>
      </c>
      <c r="J97" s="8">
        <f>DataEntry!F69</f>
        <v>0</v>
      </c>
    </row>
    <row r="98" spans="1:10" x14ac:dyDescent="0.25">
      <c r="A98" s="3">
        <v>1</v>
      </c>
      <c r="B98" s="3">
        <v>1</v>
      </c>
      <c r="C98" s="3">
        <v>7</v>
      </c>
      <c r="D98" s="4">
        <v>0</v>
      </c>
      <c r="E98" s="3" t="str">
        <f t="shared" si="1"/>
        <v>Enrolled Students | White | All Quintiles</v>
      </c>
      <c r="F98" s="3" t="s">
        <v>30</v>
      </c>
      <c r="G98" s="3" t="s">
        <v>58</v>
      </c>
      <c r="H98" s="3" t="s">
        <v>55</v>
      </c>
      <c r="I98" s="4" t="s">
        <v>33</v>
      </c>
      <c r="J98" s="5">
        <f>DataEntry!D70</f>
        <v>0</v>
      </c>
    </row>
    <row r="99" spans="1:10" x14ac:dyDescent="0.25">
      <c r="A99" s="6">
        <v>1</v>
      </c>
      <c r="B99" s="6">
        <v>1</v>
      </c>
      <c r="C99" s="6">
        <v>7</v>
      </c>
      <c r="D99" s="7">
        <v>1</v>
      </c>
      <c r="E99" s="6" t="str">
        <f t="shared" si="1"/>
        <v>Enrolled Students | White | No Unmet Need</v>
      </c>
      <c r="F99" s="6" t="s">
        <v>30</v>
      </c>
      <c r="G99" s="6" t="s">
        <v>58</v>
      </c>
      <c r="H99" s="6" t="s">
        <v>55</v>
      </c>
      <c r="I99" s="7" t="s">
        <v>60</v>
      </c>
      <c r="J99" s="8">
        <f>DataEntry!D73</f>
        <v>0</v>
      </c>
    </row>
    <row r="100" spans="1:10" x14ac:dyDescent="0.25">
      <c r="A100" s="6">
        <v>1</v>
      </c>
      <c r="B100" s="6">
        <v>1</v>
      </c>
      <c r="C100" s="6">
        <v>7</v>
      </c>
      <c r="D100" s="6">
        <v>2</v>
      </c>
      <c r="E100" s="6" t="str">
        <f t="shared" si="1"/>
        <v>Enrolled Students | White | First Quintile</v>
      </c>
      <c r="F100" s="6" t="s">
        <v>30</v>
      </c>
      <c r="G100" s="6" t="s">
        <v>58</v>
      </c>
      <c r="H100" s="6" t="s">
        <v>55</v>
      </c>
      <c r="I100" s="6" t="s">
        <v>61</v>
      </c>
      <c r="J100" s="8">
        <f>DataEntry!D74</f>
        <v>0</v>
      </c>
    </row>
    <row r="101" spans="1:10" x14ac:dyDescent="0.25">
      <c r="A101" s="6">
        <v>1</v>
      </c>
      <c r="B101" s="6">
        <v>1</v>
      </c>
      <c r="C101" s="9">
        <v>7</v>
      </c>
      <c r="D101" s="6">
        <v>3</v>
      </c>
      <c r="E101" s="6" t="str">
        <f t="shared" si="1"/>
        <v>Enrolled Students | White | Second Quintile</v>
      </c>
      <c r="F101" s="6" t="s">
        <v>30</v>
      </c>
      <c r="G101" s="6" t="s">
        <v>58</v>
      </c>
      <c r="H101" s="6" t="s">
        <v>55</v>
      </c>
      <c r="I101" s="6" t="s">
        <v>62</v>
      </c>
      <c r="J101" s="8">
        <f>DataEntry!D75</f>
        <v>0</v>
      </c>
    </row>
    <row r="102" spans="1:10" x14ac:dyDescent="0.25">
      <c r="A102" s="6">
        <v>1</v>
      </c>
      <c r="B102" s="6">
        <v>1</v>
      </c>
      <c r="C102" s="9">
        <v>7</v>
      </c>
      <c r="D102" s="6">
        <v>4</v>
      </c>
      <c r="E102" s="6" t="str">
        <f t="shared" si="1"/>
        <v>Enrolled Students | White | Third Quintile</v>
      </c>
      <c r="F102" s="6" t="s">
        <v>30</v>
      </c>
      <c r="G102" s="6" t="s">
        <v>58</v>
      </c>
      <c r="H102" s="6" t="s">
        <v>55</v>
      </c>
      <c r="I102" s="6" t="s">
        <v>63</v>
      </c>
      <c r="J102" s="8">
        <f>DataEntry!D76</f>
        <v>0</v>
      </c>
    </row>
    <row r="103" spans="1:10" x14ac:dyDescent="0.25">
      <c r="A103" s="6">
        <v>1</v>
      </c>
      <c r="B103" s="6">
        <v>1</v>
      </c>
      <c r="C103" s="9">
        <v>7</v>
      </c>
      <c r="D103" s="6">
        <v>5</v>
      </c>
      <c r="E103" s="6" t="str">
        <f t="shared" si="1"/>
        <v>Enrolled Students | White | Fourth Quintile</v>
      </c>
      <c r="F103" s="6" t="s">
        <v>30</v>
      </c>
      <c r="G103" s="6" t="s">
        <v>58</v>
      </c>
      <c r="H103" s="6" t="s">
        <v>55</v>
      </c>
      <c r="I103" s="6" t="s">
        <v>64</v>
      </c>
      <c r="J103" s="8">
        <f>DataEntry!D77</f>
        <v>0</v>
      </c>
    </row>
    <row r="104" spans="1:10" x14ac:dyDescent="0.25">
      <c r="A104" s="6">
        <v>1</v>
      </c>
      <c r="B104" s="6">
        <v>1</v>
      </c>
      <c r="C104" s="9">
        <v>7</v>
      </c>
      <c r="D104" s="6">
        <v>6</v>
      </c>
      <c r="E104" s="6" t="str">
        <f t="shared" si="1"/>
        <v>Enrolled Students | White | Fifth Quintile</v>
      </c>
      <c r="F104" s="6" t="s">
        <v>30</v>
      </c>
      <c r="G104" s="6" t="s">
        <v>58</v>
      </c>
      <c r="H104" s="6" t="s">
        <v>55</v>
      </c>
      <c r="I104" s="6" t="s">
        <v>65</v>
      </c>
      <c r="J104" s="8">
        <f>DataEntry!D78</f>
        <v>0</v>
      </c>
    </row>
    <row r="105" spans="1:10" x14ac:dyDescent="0.25">
      <c r="A105" s="10">
        <v>1</v>
      </c>
      <c r="B105" s="10">
        <v>1</v>
      </c>
      <c r="C105" s="10">
        <v>7</v>
      </c>
      <c r="D105" s="10">
        <v>7</v>
      </c>
      <c r="E105" s="10" t="str">
        <f t="shared" si="1"/>
        <v>Enrolled Students | White | Unknown Quintile</v>
      </c>
      <c r="F105" s="10" t="s">
        <v>30</v>
      </c>
      <c r="G105" s="10" t="s">
        <v>58</v>
      </c>
      <c r="H105" s="10" t="s">
        <v>55</v>
      </c>
      <c r="I105" s="10" t="s">
        <v>31</v>
      </c>
      <c r="J105" s="8">
        <f>DataEntry!D79</f>
        <v>0</v>
      </c>
    </row>
    <row r="106" spans="1:10" x14ac:dyDescent="0.25">
      <c r="A106" s="3">
        <v>1</v>
      </c>
      <c r="B106" s="3">
        <v>2</v>
      </c>
      <c r="C106" s="3">
        <v>7</v>
      </c>
      <c r="D106" s="3">
        <v>0</v>
      </c>
      <c r="E106" s="3" t="str">
        <f t="shared" si="1"/>
        <v>Completed | White | All Quintiles</v>
      </c>
      <c r="F106" s="3" t="s">
        <v>3</v>
      </c>
      <c r="G106" s="3" t="s">
        <v>58</v>
      </c>
      <c r="H106" s="3" t="s">
        <v>55</v>
      </c>
      <c r="I106" s="4" t="s">
        <v>33</v>
      </c>
      <c r="J106" s="12">
        <f>DataEntry!F70</f>
        <v>0</v>
      </c>
    </row>
    <row r="107" spans="1:10" x14ac:dyDescent="0.25">
      <c r="A107" s="9">
        <v>1</v>
      </c>
      <c r="B107" s="9">
        <v>2</v>
      </c>
      <c r="C107" s="6">
        <v>7</v>
      </c>
      <c r="D107" s="9">
        <v>1</v>
      </c>
      <c r="E107" s="6" t="str">
        <f t="shared" si="1"/>
        <v>Completed | White | No Unmet Need</v>
      </c>
      <c r="F107" s="9" t="s">
        <v>3</v>
      </c>
      <c r="G107" s="6" t="s">
        <v>58</v>
      </c>
      <c r="H107" s="6" t="s">
        <v>55</v>
      </c>
      <c r="I107" s="7" t="s">
        <v>60</v>
      </c>
      <c r="J107" s="8">
        <f>DataEntry!F73</f>
        <v>0</v>
      </c>
    </row>
    <row r="108" spans="1:10" x14ac:dyDescent="0.25">
      <c r="A108" s="6">
        <v>1</v>
      </c>
      <c r="B108" s="6">
        <v>2</v>
      </c>
      <c r="C108" s="6">
        <v>7</v>
      </c>
      <c r="D108" s="6">
        <v>2</v>
      </c>
      <c r="E108" s="6" t="str">
        <f t="shared" si="1"/>
        <v>Completed | White | First Quintile</v>
      </c>
      <c r="F108" s="6" t="s">
        <v>3</v>
      </c>
      <c r="G108" s="6" t="s">
        <v>58</v>
      </c>
      <c r="H108" s="6" t="s">
        <v>55</v>
      </c>
      <c r="I108" s="6" t="s">
        <v>61</v>
      </c>
      <c r="J108" s="8">
        <f>DataEntry!F74</f>
        <v>0</v>
      </c>
    </row>
    <row r="109" spans="1:10" x14ac:dyDescent="0.25">
      <c r="A109" s="6">
        <v>1</v>
      </c>
      <c r="B109" s="6">
        <v>2</v>
      </c>
      <c r="C109" s="6">
        <v>7</v>
      </c>
      <c r="D109" s="6">
        <v>3</v>
      </c>
      <c r="E109" s="6" t="str">
        <f t="shared" si="1"/>
        <v>Completed | White | Second Quintile</v>
      </c>
      <c r="F109" s="6" t="s">
        <v>3</v>
      </c>
      <c r="G109" s="6" t="s">
        <v>58</v>
      </c>
      <c r="H109" s="6" t="s">
        <v>55</v>
      </c>
      <c r="I109" s="6" t="s">
        <v>62</v>
      </c>
      <c r="J109" s="8">
        <f>DataEntry!F75</f>
        <v>0</v>
      </c>
    </row>
    <row r="110" spans="1:10" x14ac:dyDescent="0.25">
      <c r="A110" s="6">
        <v>1</v>
      </c>
      <c r="B110" s="6">
        <v>2</v>
      </c>
      <c r="C110" s="9">
        <v>7</v>
      </c>
      <c r="D110" s="6">
        <v>4</v>
      </c>
      <c r="E110" s="6" t="str">
        <f t="shared" si="1"/>
        <v>Completed | White | Third Quintile</v>
      </c>
      <c r="F110" s="6" t="s">
        <v>3</v>
      </c>
      <c r="G110" s="6" t="s">
        <v>58</v>
      </c>
      <c r="H110" s="6" t="s">
        <v>55</v>
      </c>
      <c r="I110" s="6" t="s">
        <v>63</v>
      </c>
      <c r="J110" s="8">
        <f>DataEntry!F76</f>
        <v>0</v>
      </c>
    </row>
    <row r="111" spans="1:10" x14ac:dyDescent="0.25">
      <c r="A111" s="6">
        <v>1</v>
      </c>
      <c r="B111" s="6">
        <v>2</v>
      </c>
      <c r="C111" s="9">
        <v>7</v>
      </c>
      <c r="D111" s="6">
        <v>5</v>
      </c>
      <c r="E111" s="6" t="str">
        <f t="shared" si="1"/>
        <v>Completed | White | Fourth Quintile</v>
      </c>
      <c r="F111" s="6" t="s">
        <v>3</v>
      </c>
      <c r="G111" s="6" t="s">
        <v>58</v>
      </c>
      <c r="H111" s="6" t="s">
        <v>55</v>
      </c>
      <c r="I111" s="6" t="s">
        <v>64</v>
      </c>
      <c r="J111" s="8">
        <f>DataEntry!F77</f>
        <v>0</v>
      </c>
    </row>
    <row r="112" spans="1:10" x14ac:dyDescent="0.25">
      <c r="A112" s="6">
        <v>1</v>
      </c>
      <c r="B112" s="6">
        <v>2</v>
      </c>
      <c r="C112" s="9">
        <v>7</v>
      </c>
      <c r="D112" s="6">
        <v>6</v>
      </c>
      <c r="E112" s="6" t="str">
        <f t="shared" si="1"/>
        <v>Completed | White | Fifth Quintile</v>
      </c>
      <c r="F112" s="6" t="s">
        <v>3</v>
      </c>
      <c r="G112" s="6" t="s">
        <v>58</v>
      </c>
      <c r="H112" s="6" t="s">
        <v>55</v>
      </c>
      <c r="I112" s="6" t="s">
        <v>65</v>
      </c>
      <c r="J112" s="8">
        <f>DataEntry!F78</f>
        <v>0</v>
      </c>
    </row>
    <row r="113" spans="1:10" x14ac:dyDescent="0.25">
      <c r="A113" s="10">
        <v>1</v>
      </c>
      <c r="B113" s="10">
        <v>2</v>
      </c>
      <c r="C113" s="10">
        <v>7</v>
      </c>
      <c r="D113" s="10">
        <v>7</v>
      </c>
      <c r="E113" s="10" t="str">
        <f t="shared" si="1"/>
        <v>Completed | White | Unknown Quintile</v>
      </c>
      <c r="F113" s="10" t="s">
        <v>3</v>
      </c>
      <c r="G113" s="10" t="s">
        <v>58</v>
      </c>
      <c r="H113" s="10" t="s">
        <v>55</v>
      </c>
      <c r="I113" s="10" t="s">
        <v>31</v>
      </c>
      <c r="J113" s="8">
        <f>DataEntry!F79</f>
        <v>0</v>
      </c>
    </row>
    <row r="114" spans="1:10" x14ac:dyDescent="0.25">
      <c r="A114" s="3">
        <v>1</v>
      </c>
      <c r="B114" s="3">
        <v>1</v>
      </c>
      <c r="C114" s="3">
        <v>8</v>
      </c>
      <c r="D114" s="4">
        <v>0</v>
      </c>
      <c r="E114" s="3" t="str">
        <f t="shared" ref="E114:E129" si="2">CONCATENATE(F114, " | ",H114, " | ", I114)</f>
        <v>Enrolled Students | Nonresident Alien | All Quintiles</v>
      </c>
      <c r="F114" s="3" t="s">
        <v>30</v>
      </c>
      <c r="G114" s="3" t="s">
        <v>58</v>
      </c>
      <c r="H114" s="3" t="s">
        <v>56</v>
      </c>
      <c r="I114" s="4" t="s">
        <v>33</v>
      </c>
      <c r="J114" s="5">
        <f>DataEntry!D80</f>
        <v>0</v>
      </c>
    </row>
    <row r="115" spans="1:10" x14ac:dyDescent="0.25">
      <c r="A115" s="6">
        <v>1</v>
      </c>
      <c r="B115" s="6">
        <v>1</v>
      </c>
      <c r="C115" s="6">
        <v>8</v>
      </c>
      <c r="D115" s="7">
        <v>1</v>
      </c>
      <c r="E115" s="6" t="str">
        <f t="shared" si="2"/>
        <v>Enrolled Students | Nonresident Alien | No Unmet Need</v>
      </c>
      <c r="F115" s="6" t="s">
        <v>30</v>
      </c>
      <c r="G115" s="6" t="s">
        <v>58</v>
      </c>
      <c r="H115" s="6" t="s">
        <v>56</v>
      </c>
      <c r="I115" s="7" t="s">
        <v>60</v>
      </c>
      <c r="J115" s="8">
        <f>DataEntry!D83</f>
        <v>0</v>
      </c>
    </row>
    <row r="116" spans="1:10" x14ac:dyDescent="0.25">
      <c r="A116" s="6">
        <v>1</v>
      </c>
      <c r="B116" s="6">
        <v>1</v>
      </c>
      <c r="C116" s="6">
        <v>8</v>
      </c>
      <c r="D116" s="6">
        <v>2</v>
      </c>
      <c r="E116" s="6" t="str">
        <f t="shared" si="2"/>
        <v>Enrolled Students | Nonresident Alien | First Quintile</v>
      </c>
      <c r="F116" s="6" t="s">
        <v>30</v>
      </c>
      <c r="G116" s="6" t="s">
        <v>58</v>
      </c>
      <c r="H116" s="6" t="s">
        <v>56</v>
      </c>
      <c r="I116" s="6" t="s">
        <v>61</v>
      </c>
      <c r="J116" s="8">
        <f>DataEntry!D84</f>
        <v>0</v>
      </c>
    </row>
    <row r="117" spans="1:10" x14ac:dyDescent="0.25">
      <c r="A117" s="6">
        <v>1</v>
      </c>
      <c r="B117" s="6">
        <v>1</v>
      </c>
      <c r="C117" s="9">
        <v>8</v>
      </c>
      <c r="D117" s="6">
        <v>3</v>
      </c>
      <c r="E117" s="6" t="str">
        <f t="shared" si="2"/>
        <v>Enrolled Students | Nonresident Alien | Second Quintile</v>
      </c>
      <c r="F117" s="6" t="s">
        <v>30</v>
      </c>
      <c r="G117" s="6" t="s">
        <v>58</v>
      </c>
      <c r="H117" s="6" t="s">
        <v>56</v>
      </c>
      <c r="I117" s="6" t="s">
        <v>62</v>
      </c>
      <c r="J117" s="8">
        <f>DataEntry!D85</f>
        <v>0</v>
      </c>
    </row>
    <row r="118" spans="1:10" x14ac:dyDescent="0.25">
      <c r="A118" s="6">
        <v>1</v>
      </c>
      <c r="B118" s="6">
        <v>1</v>
      </c>
      <c r="C118" s="9">
        <v>8</v>
      </c>
      <c r="D118" s="6">
        <v>4</v>
      </c>
      <c r="E118" s="6" t="str">
        <f t="shared" si="2"/>
        <v>Enrolled Students | Nonresident Alien | Third Quintile</v>
      </c>
      <c r="F118" s="6" t="s">
        <v>30</v>
      </c>
      <c r="G118" s="6" t="s">
        <v>58</v>
      </c>
      <c r="H118" s="6" t="s">
        <v>56</v>
      </c>
      <c r="I118" s="6" t="s">
        <v>63</v>
      </c>
      <c r="J118" s="8">
        <f>DataEntry!D86</f>
        <v>0</v>
      </c>
    </row>
    <row r="119" spans="1:10" x14ac:dyDescent="0.25">
      <c r="A119" s="6">
        <v>1</v>
      </c>
      <c r="B119" s="6">
        <v>1</v>
      </c>
      <c r="C119" s="9">
        <v>8</v>
      </c>
      <c r="D119" s="6">
        <v>5</v>
      </c>
      <c r="E119" s="6" t="str">
        <f t="shared" si="2"/>
        <v>Enrolled Students | Nonresident Alien | Fourth Quintile</v>
      </c>
      <c r="F119" s="6" t="s">
        <v>30</v>
      </c>
      <c r="G119" s="6" t="s">
        <v>58</v>
      </c>
      <c r="H119" s="6" t="s">
        <v>56</v>
      </c>
      <c r="I119" s="6" t="s">
        <v>64</v>
      </c>
      <c r="J119" s="8">
        <f>DataEntry!D87</f>
        <v>0</v>
      </c>
    </row>
    <row r="120" spans="1:10" x14ac:dyDescent="0.25">
      <c r="A120" s="6">
        <v>1</v>
      </c>
      <c r="B120" s="6">
        <v>1</v>
      </c>
      <c r="C120" s="9">
        <v>8</v>
      </c>
      <c r="D120" s="6">
        <v>6</v>
      </c>
      <c r="E120" s="6" t="str">
        <f t="shared" si="2"/>
        <v>Enrolled Students | Nonresident Alien | Fifth Quintile</v>
      </c>
      <c r="F120" s="6" t="s">
        <v>30</v>
      </c>
      <c r="G120" s="6" t="s">
        <v>58</v>
      </c>
      <c r="H120" s="6" t="s">
        <v>56</v>
      </c>
      <c r="I120" s="6" t="s">
        <v>65</v>
      </c>
      <c r="J120" s="8">
        <f>DataEntry!D88</f>
        <v>0</v>
      </c>
    </row>
    <row r="121" spans="1:10" x14ac:dyDescent="0.25">
      <c r="A121" s="10">
        <v>1</v>
      </c>
      <c r="B121" s="10">
        <v>1</v>
      </c>
      <c r="C121" s="10">
        <v>8</v>
      </c>
      <c r="D121" s="10">
        <v>7</v>
      </c>
      <c r="E121" s="10" t="str">
        <f t="shared" si="2"/>
        <v>Enrolled Students | Nonresident Alien | Unknown Quintile</v>
      </c>
      <c r="F121" s="10" t="s">
        <v>30</v>
      </c>
      <c r="G121" s="10" t="s">
        <v>58</v>
      </c>
      <c r="H121" s="10" t="s">
        <v>56</v>
      </c>
      <c r="I121" s="10" t="s">
        <v>31</v>
      </c>
      <c r="J121" s="8">
        <f>DataEntry!D89</f>
        <v>0</v>
      </c>
    </row>
    <row r="122" spans="1:10" x14ac:dyDescent="0.25">
      <c r="A122" s="3">
        <v>1</v>
      </c>
      <c r="B122" s="3">
        <v>2</v>
      </c>
      <c r="C122" s="3">
        <v>8</v>
      </c>
      <c r="D122" s="3">
        <v>0</v>
      </c>
      <c r="E122" s="3" t="str">
        <f t="shared" si="2"/>
        <v>Completed | Nonresident Alien | All Quintiles</v>
      </c>
      <c r="F122" s="3" t="s">
        <v>3</v>
      </c>
      <c r="G122" s="3" t="s">
        <v>58</v>
      </c>
      <c r="H122" s="3" t="s">
        <v>56</v>
      </c>
      <c r="I122" s="4" t="s">
        <v>33</v>
      </c>
      <c r="J122" s="12">
        <f>DataEntry!F80</f>
        <v>0</v>
      </c>
    </row>
    <row r="123" spans="1:10" x14ac:dyDescent="0.25">
      <c r="A123" s="9">
        <v>1</v>
      </c>
      <c r="B123" s="9">
        <v>2</v>
      </c>
      <c r="C123" s="6">
        <v>8</v>
      </c>
      <c r="D123" s="9">
        <v>1</v>
      </c>
      <c r="E123" s="6" t="str">
        <f t="shared" si="2"/>
        <v>Completed | Nonresident Alien | No Unmet Need</v>
      </c>
      <c r="F123" s="9" t="s">
        <v>3</v>
      </c>
      <c r="G123" s="6" t="s">
        <v>58</v>
      </c>
      <c r="H123" s="6" t="s">
        <v>56</v>
      </c>
      <c r="I123" s="7" t="s">
        <v>60</v>
      </c>
      <c r="J123" s="8">
        <f>DataEntry!F83</f>
        <v>0</v>
      </c>
    </row>
    <row r="124" spans="1:10" x14ac:dyDescent="0.25">
      <c r="A124" s="6">
        <v>1</v>
      </c>
      <c r="B124" s="6">
        <v>2</v>
      </c>
      <c r="C124" s="6">
        <v>8</v>
      </c>
      <c r="D124" s="6">
        <v>2</v>
      </c>
      <c r="E124" s="6" t="str">
        <f t="shared" si="2"/>
        <v>Completed | Nonresident Alien | First Quintile</v>
      </c>
      <c r="F124" s="6" t="s">
        <v>3</v>
      </c>
      <c r="G124" s="6" t="s">
        <v>58</v>
      </c>
      <c r="H124" s="6" t="s">
        <v>56</v>
      </c>
      <c r="I124" s="6" t="s">
        <v>61</v>
      </c>
      <c r="J124" s="8">
        <f>DataEntry!F84</f>
        <v>0</v>
      </c>
    </row>
    <row r="125" spans="1:10" x14ac:dyDescent="0.25">
      <c r="A125" s="6">
        <v>1</v>
      </c>
      <c r="B125" s="6">
        <v>2</v>
      </c>
      <c r="C125" s="6">
        <v>8</v>
      </c>
      <c r="D125" s="6">
        <v>3</v>
      </c>
      <c r="E125" s="6" t="str">
        <f t="shared" si="2"/>
        <v>Completed | Nonresident Alien | Second Quintile</v>
      </c>
      <c r="F125" s="6" t="s">
        <v>3</v>
      </c>
      <c r="G125" s="6" t="s">
        <v>58</v>
      </c>
      <c r="H125" s="6" t="s">
        <v>56</v>
      </c>
      <c r="I125" s="6" t="s">
        <v>62</v>
      </c>
      <c r="J125" s="8">
        <f>DataEntry!F85</f>
        <v>0</v>
      </c>
    </row>
    <row r="126" spans="1:10" x14ac:dyDescent="0.25">
      <c r="A126" s="6">
        <v>1</v>
      </c>
      <c r="B126" s="6">
        <v>2</v>
      </c>
      <c r="C126" s="9">
        <v>8</v>
      </c>
      <c r="D126" s="6">
        <v>4</v>
      </c>
      <c r="E126" s="6" t="str">
        <f t="shared" si="2"/>
        <v>Completed | Nonresident Alien | Third Quintile</v>
      </c>
      <c r="F126" s="6" t="s">
        <v>3</v>
      </c>
      <c r="G126" s="6" t="s">
        <v>58</v>
      </c>
      <c r="H126" s="6" t="s">
        <v>56</v>
      </c>
      <c r="I126" s="6" t="s">
        <v>63</v>
      </c>
      <c r="J126" s="8">
        <f>DataEntry!F86</f>
        <v>0</v>
      </c>
    </row>
    <row r="127" spans="1:10" x14ac:dyDescent="0.25">
      <c r="A127" s="6">
        <v>1</v>
      </c>
      <c r="B127" s="6">
        <v>2</v>
      </c>
      <c r="C127" s="9">
        <v>8</v>
      </c>
      <c r="D127" s="6">
        <v>5</v>
      </c>
      <c r="E127" s="6" t="str">
        <f t="shared" si="2"/>
        <v>Completed | Nonresident Alien | Fourth Quintile</v>
      </c>
      <c r="F127" s="6" t="s">
        <v>3</v>
      </c>
      <c r="G127" s="6" t="s">
        <v>58</v>
      </c>
      <c r="H127" s="6" t="s">
        <v>56</v>
      </c>
      <c r="I127" s="6" t="s">
        <v>64</v>
      </c>
      <c r="J127" s="8">
        <f>DataEntry!F87</f>
        <v>0</v>
      </c>
    </row>
    <row r="128" spans="1:10" x14ac:dyDescent="0.25">
      <c r="A128" s="6">
        <v>1</v>
      </c>
      <c r="B128" s="6">
        <v>2</v>
      </c>
      <c r="C128" s="9">
        <v>8</v>
      </c>
      <c r="D128" s="6">
        <v>6</v>
      </c>
      <c r="E128" s="6" t="str">
        <f t="shared" si="2"/>
        <v>Completed | Nonresident Alien | Fifth Quintile</v>
      </c>
      <c r="F128" s="6" t="s">
        <v>3</v>
      </c>
      <c r="G128" s="6" t="s">
        <v>58</v>
      </c>
      <c r="H128" s="6" t="s">
        <v>56</v>
      </c>
      <c r="I128" s="6" t="s">
        <v>65</v>
      </c>
      <c r="J128" s="8">
        <f>DataEntry!F88</f>
        <v>0</v>
      </c>
    </row>
    <row r="129" spans="1:10" x14ac:dyDescent="0.25">
      <c r="A129" s="10">
        <v>1</v>
      </c>
      <c r="B129" s="10">
        <v>2</v>
      </c>
      <c r="C129" s="10">
        <v>8</v>
      </c>
      <c r="D129" s="10">
        <v>7</v>
      </c>
      <c r="E129" s="10" t="str">
        <f t="shared" si="2"/>
        <v>Completed | Nonresident Alien | Unknown Quintile</v>
      </c>
      <c r="F129" s="10" t="s">
        <v>3</v>
      </c>
      <c r="G129" s="10" t="s">
        <v>58</v>
      </c>
      <c r="H129" s="10" t="s">
        <v>56</v>
      </c>
      <c r="I129" s="10" t="s">
        <v>31</v>
      </c>
      <c r="J129" s="8">
        <f>DataEntry!F89</f>
        <v>0</v>
      </c>
    </row>
    <row r="130" spans="1:10" x14ac:dyDescent="0.25">
      <c r="A130" s="3">
        <v>2</v>
      </c>
      <c r="B130" s="3">
        <v>1</v>
      </c>
      <c r="C130" s="3">
        <v>1</v>
      </c>
      <c r="D130" s="4">
        <v>0</v>
      </c>
      <c r="E130" s="3" t="str">
        <f t="shared" ref="E130:E145" si="3">CONCATENATE(F130, " | ",H130, " | ", I130)</f>
        <v>Enrolled Students | All Incomes | All Quintiles</v>
      </c>
      <c r="F130" s="3" t="s">
        <v>30</v>
      </c>
      <c r="G130" s="3" t="s">
        <v>21</v>
      </c>
      <c r="H130" s="3" t="s">
        <v>34</v>
      </c>
      <c r="I130" s="4" t="s">
        <v>33</v>
      </c>
      <c r="J130" s="5">
        <f>DataEntry!D9</f>
        <v>0</v>
      </c>
    </row>
    <row r="131" spans="1:10" x14ac:dyDescent="0.25">
      <c r="A131" s="6">
        <v>2</v>
      </c>
      <c r="B131" s="6">
        <v>1</v>
      </c>
      <c r="C131" s="6">
        <v>1</v>
      </c>
      <c r="D131" s="7">
        <v>1</v>
      </c>
      <c r="E131" s="6" t="str">
        <f t="shared" si="3"/>
        <v>Enrolled Students | All Incomes | No Unmet Need</v>
      </c>
      <c r="F131" s="6" t="s">
        <v>30</v>
      </c>
      <c r="G131" s="6" t="s">
        <v>21</v>
      </c>
      <c r="H131" s="6" t="s">
        <v>34</v>
      </c>
      <c r="I131" s="7" t="s">
        <v>60</v>
      </c>
      <c r="J131" s="8">
        <f>DataEntry!D12</f>
        <v>0</v>
      </c>
    </row>
    <row r="132" spans="1:10" x14ac:dyDescent="0.25">
      <c r="A132" s="6">
        <v>2</v>
      </c>
      <c r="B132" s="6">
        <v>1</v>
      </c>
      <c r="C132" s="6">
        <v>1</v>
      </c>
      <c r="D132" s="6">
        <v>2</v>
      </c>
      <c r="E132" s="6" t="str">
        <f t="shared" si="3"/>
        <v>Enrolled Students | All Incomes | First Quintile</v>
      </c>
      <c r="F132" s="6" t="s">
        <v>30</v>
      </c>
      <c r="G132" s="6" t="s">
        <v>21</v>
      </c>
      <c r="H132" s="6" t="s">
        <v>34</v>
      </c>
      <c r="I132" s="6" t="s">
        <v>61</v>
      </c>
      <c r="J132" s="8">
        <f>DataEntry!D13</f>
        <v>0</v>
      </c>
    </row>
    <row r="133" spans="1:10" x14ac:dyDescent="0.25">
      <c r="A133" s="6">
        <v>2</v>
      </c>
      <c r="B133" s="6">
        <v>1</v>
      </c>
      <c r="C133" s="9">
        <v>1</v>
      </c>
      <c r="D133" s="6">
        <v>3</v>
      </c>
      <c r="E133" s="6" t="str">
        <f t="shared" si="3"/>
        <v>Enrolled Students | All Incomes | Second Quintile</v>
      </c>
      <c r="F133" s="6" t="s">
        <v>30</v>
      </c>
      <c r="G133" s="6" t="s">
        <v>21</v>
      </c>
      <c r="H133" s="6" t="s">
        <v>34</v>
      </c>
      <c r="I133" s="6" t="s">
        <v>62</v>
      </c>
      <c r="J133" s="8">
        <f>DataEntry!D14</f>
        <v>0</v>
      </c>
    </row>
    <row r="134" spans="1:10" x14ac:dyDescent="0.25">
      <c r="A134" s="6">
        <v>2</v>
      </c>
      <c r="B134" s="6">
        <v>1</v>
      </c>
      <c r="C134" s="9">
        <v>1</v>
      </c>
      <c r="D134" s="6">
        <v>4</v>
      </c>
      <c r="E134" s="6" t="str">
        <f t="shared" si="3"/>
        <v>Enrolled Students | All Incomes | Third Quintile</v>
      </c>
      <c r="F134" s="6" t="s">
        <v>30</v>
      </c>
      <c r="G134" s="6" t="s">
        <v>21</v>
      </c>
      <c r="H134" s="6" t="s">
        <v>34</v>
      </c>
      <c r="I134" s="6" t="s">
        <v>63</v>
      </c>
      <c r="J134" s="8">
        <f>DataEntry!D15</f>
        <v>0</v>
      </c>
    </row>
    <row r="135" spans="1:10" x14ac:dyDescent="0.25">
      <c r="A135" s="6">
        <v>2</v>
      </c>
      <c r="B135" s="6">
        <v>1</v>
      </c>
      <c r="C135" s="9">
        <v>1</v>
      </c>
      <c r="D135" s="6">
        <v>5</v>
      </c>
      <c r="E135" s="6" t="str">
        <f t="shared" si="3"/>
        <v>Enrolled Students | All Incomes | Fourth Quintile</v>
      </c>
      <c r="F135" s="6" t="s">
        <v>30</v>
      </c>
      <c r="G135" s="6" t="s">
        <v>21</v>
      </c>
      <c r="H135" s="6" t="s">
        <v>34</v>
      </c>
      <c r="I135" s="6" t="s">
        <v>64</v>
      </c>
      <c r="J135" s="8">
        <f>DataEntry!D16</f>
        <v>0</v>
      </c>
    </row>
    <row r="136" spans="1:10" x14ac:dyDescent="0.25">
      <c r="A136" s="6">
        <v>2</v>
      </c>
      <c r="B136" s="6">
        <v>1</v>
      </c>
      <c r="C136" s="9">
        <v>1</v>
      </c>
      <c r="D136" s="6">
        <v>6</v>
      </c>
      <c r="E136" s="6" t="str">
        <f t="shared" si="3"/>
        <v>Enrolled Students | All Incomes | Fifth Quintile</v>
      </c>
      <c r="F136" s="6" t="s">
        <v>30</v>
      </c>
      <c r="G136" s="6" t="s">
        <v>21</v>
      </c>
      <c r="H136" s="6" t="s">
        <v>34</v>
      </c>
      <c r="I136" s="6" t="s">
        <v>65</v>
      </c>
      <c r="J136" s="8">
        <f>DataEntry!D17</f>
        <v>0</v>
      </c>
    </row>
    <row r="137" spans="1:10" x14ac:dyDescent="0.25">
      <c r="A137" s="10">
        <v>2</v>
      </c>
      <c r="B137" s="10">
        <v>1</v>
      </c>
      <c r="C137" s="10">
        <v>1</v>
      </c>
      <c r="D137" s="10">
        <v>7</v>
      </c>
      <c r="E137" s="10" t="str">
        <f t="shared" si="3"/>
        <v>Enrolled Students | All Incomes | Unknown Quintile</v>
      </c>
      <c r="F137" s="10" t="s">
        <v>30</v>
      </c>
      <c r="G137" s="10" t="s">
        <v>21</v>
      </c>
      <c r="H137" s="10" t="s">
        <v>34</v>
      </c>
      <c r="I137" s="10" t="s">
        <v>31</v>
      </c>
      <c r="J137" s="8">
        <f>DataEntry!D18</f>
        <v>0</v>
      </c>
    </row>
    <row r="138" spans="1:10" x14ac:dyDescent="0.25">
      <c r="A138" s="3">
        <v>2</v>
      </c>
      <c r="B138" s="3">
        <v>2</v>
      </c>
      <c r="C138" s="3">
        <v>1</v>
      </c>
      <c r="D138" s="3">
        <v>0</v>
      </c>
      <c r="E138" s="3" t="str">
        <f t="shared" si="3"/>
        <v>Completed | All Incomes | All Quintiles</v>
      </c>
      <c r="F138" s="3" t="s">
        <v>3</v>
      </c>
      <c r="G138" s="3" t="s">
        <v>21</v>
      </c>
      <c r="H138" s="3" t="s">
        <v>34</v>
      </c>
      <c r="I138" s="4" t="s">
        <v>33</v>
      </c>
      <c r="J138" s="12">
        <f>DataEntry!F9</f>
        <v>0</v>
      </c>
    </row>
    <row r="139" spans="1:10" x14ac:dyDescent="0.25">
      <c r="A139" s="9">
        <v>2</v>
      </c>
      <c r="B139" s="9">
        <v>2</v>
      </c>
      <c r="C139" s="6">
        <v>1</v>
      </c>
      <c r="D139" s="9">
        <v>1</v>
      </c>
      <c r="E139" s="6" t="str">
        <f t="shared" si="3"/>
        <v>Completed | All Incomes | No Unmet Need</v>
      </c>
      <c r="F139" s="9" t="s">
        <v>3</v>
      </c>
      <c r="G139" s="6" t="s">
        <v>21</v>
      </c>
      <c r="H139" s="6" t="s">
        <v>34</v>
      </c>
      <c r="I139" s="7" t="s">
        <v>60</v>
      </c>
      <c r="J139" s="8">
        <f>DataEntry!F12</f>
        <v>0</v>
      </c>
    </row>
    <row r="140" spans="1:10" x14ac:dyDescent="0.25">
      <c r="A140" s="6">
        <v>2</v>
      </c>
      <c r="B140" s="6">
        <v>2</v>
      </c>
      <c r="C140" s="6">
        <v>1</v>
      </c>
      <c r="D140" s="6">
        <v>2</v>
      </c>
      <c r="E140" s="6" t="str">
        <f t="shared" si="3"/>
        <v>Completed | All Incomes | First Quintile</v>
      </c>
      <c r="F140" s="6" t="s">
        <v>3</v>
      </c>
      <c r="G140" s="6" t="s">
        <v>21</v>
      </c>
      <c r="H140" s="6" t="s">
        <v>34</v>
      </c>
      <c r="I140" s="6" t="s">
        <v>61</v>
      </c>
      <c r="J140" s="8">
        <f>DataEntry!F13</f>
        <v>0</v>
      </c>
    </row>
    <row r="141" spans="1:10" x14ac:dyDescent="0.25">
      <c r="A141" s="6">
        <v>2</v>
      </c>
      <c r="B141" s="6">
        <v>2</v>
      </c>
      <c r="C141" s="6">
        <v>1</v>
      </c>
      <c r="D141" s="6">
        <v>3</v>
      </c>
      <c r="E141" s="6" t="str">
        <f t="shared" si="3"/>
        <v>Completed | All Incomes | Second Quintile</v>
      </c>
      <c r="F141" s="6" t="s">
        <v>3</v>
      </c>
      <c r="G141" s="6" t="s">
        <v>21</v>
      </c>
      <c r="H141" s="6" t="s">
        <v>34</v>
      </c>
      <c r="I141" s="6" t="s">
        <v>62</v>
      </c>
      <c r="J141" s="8">
        <f>DataEntry!F14</f>
        <v>0</v>
      </c>
    </row>
    <row r="142" spans="1:10" x14ac:dyDescent="0.25">
      <c r="A142" s="6">
        <v>2</v>
      </c>
      <c r="B142" s="6">
        <v>2</v>
      </c>
      <c r="C142" s="9">
        <v>1</v>
      </c>
      <c r="D142" s="6">
        <v>4</v>
      </c>
      <c r="E142" s="6" t="str">
        <f t="shared" si="3"/>
        <v>Completed | All Incomes | Third Quintile</v>
      </c>
      <c r="F142" s="6" t="s">
        <v>3</v>
      </c>
      <c r="G142" s="6" t="s">
        <v>21</v>
      </c>
      <c r="H142" s="6" t="s">
        <v>34</v>
      </c>
      <c r="I142" s="6" t="s">
        <v>63</v>
      </c>
      <c r="J142" s="8">
        <f>DataEntry!F15</f>
        <v>0</v>
      </c>
    </row>
    <row r="143" spans="1:10" x14ac:dyDescent="0.25">
      <c r="A143" s="6">
        <v>2</v>
      </c>
      <c r="B143" s="6">
        <v>2</v>
      </c>
      <c r="C143" s="9">
        <v>1</v>
      </c>
      <c r="D143" s="6">
        <v>5</v>
      </c>
      <c r="E143" s="6" t="str">
        <f t="shared" si="3"/>
        <v>Completed | All Incomes | Fourth Quintile</v>
      </c>
      <c r="F143" s="6" t="s">
        <v>3</v>
      </c>
      <c r="G143" s="6" t="s">
        <v>21</v>
      </c>
      <c r="H143" s="6" t="s">
        <v>34</v>
      </c>
      <c r="I143" s="6" t="s">
        <v>64</v>
      </c>
      <c r="J143" s="8">
        <f>DataEntry!F16</f>
        <v>0</v>
      </c>
    </row>
    <row r="144" spans="1:10" x14ac:dyDescent="0.25">
      <c r="A144" s="6">
        <v>2</v>
      </c>
      <c r="B144" s="6">
        <v>2</v>
      </c>
      <c r="C144" s="9">
        <v>1</v>
      </c>
      <c r="D144" s="6">
        <v>6</v>
      </c>
      <c r="E144" s="6" t="str">
        <f t="shared" si="3"/>
        <v>Completed | All Incomes | Fifth Quintile</v>
      </c>
      <c r="F144" s="6" t="s">
        <v>3</v>
      </c>
      <c r="G144" s="6" t="s">
        <v>21</v>
      </c>
      <c r="H144" s="6" t="s">
        <v>34</v>
      </c>
      <c r="I144" s="6" t="s">
        <v>65</v>
      </c>
      <c r="J144" s="8">
        <f>DataEntry!F17</f>
        <v>0</v>
      </c>
    </row>
    <row r="145" spans="1:10" x14ac:dyDescent="0.25">
      <c r="A145" s="10">
        <v>2</v>
      </c>
      <c r="B145" s="10">
        <v>2</v>
      </c>
      <c r="C145" s="10">
        <v>1</v>
      </c>
      <c r="D145" s="10">
        <v>7</v>
      </c>
      <c r="E145" s="10" t="str">
        <f t="shared" si="3"/>
        <v>Completed | All Incomes | Unknown Quintile</v>
      </c>
      <c r="F145" s="10" t="s">
        <v>3</v>
      </c>
      <c r="G145" s="10" t="s">
        <v>21</v>
      </c>
      <c r="H145" s="10" t="s">
        <v>34</v>
      </c>
      <c r="I145" s="10" t="s">
        <v>31</v>
      </c>
      <c r="J145" s="11">
        <f>DataEntry!F18</f>
        <v>0</v>
      </c>
    </row>
    <row r="146" spans="1:10" x14ac:dyDescent="0.25">
      <c r="A146" s="3">
        <v>2</v>
      </c>
      <c r="B146" s="3">
        <v>1</v>
      </c>
      <c r="C146" s="3">
        <v>2</v>
      </c>
      <c r="D146" s="4">
        <v>0</v>
      </c>
      <c r="E146" s="3" t="str">
        <f t="shared" ref="E146:E161" si="4">CONCATENATE(F146, " | ",H146, " | ", I146)</f>
        <v>Enrolled Students | Pell Recipient | All Quintiles</v>
      </c>
      <c r="F146" s="3" t="s">
        <v>30</v>
      </c>
      <c r="G146" s="3" t="s">
        <v>21</v>
      </c>
      <c r="H146" s="3" t="s">
        <v>14</v>
      </c>
      <c r="I146" s="4" t="s">
        <v>33</v>
      </c>
      <c r="J146" s="5">
        <f>DataEntry!D91</f>
        <v>0</v>
      </c>
    </row>
    <row r="147" spans="1:10" x14ac:dyDescent="0.25">
      <c r="A147" s="6">
        <v>2</v>
      </c>
      <c r="B147" s="6">
        <v>1</v>
      </c>
      <c r="C147" s="6">
        <v>2</v>
      </c>
      <c r="D147" s="7">
        <v>1</v>
      </c>
      <c r="E147" s="6" t="str">
        <f t="shared" si="4"/>
        <v>Enrolled Students | Pell Recipient | No Unmet Need</v>
      </c>
      <c r="F147" s="6" t="s">
        <v>30</v>
      </c>
      <c r="G147" s="6" t="s">
        <v>21</v>
      </c>
      <c r="H147" s="6" t="s">
        <v>14</v>
      </c>
      <c r="I147" s="7" t="s">
        <v>60</v>
      </c>
      <c r="J147" s="8">
        <f>DataEntry!D94</f>
        <v>0</v>
      </c>
    </row>
    <row r="148" spans="1:10" x14ac:dyDescent="0.25">
      <c r="A148" s="6">
        <v>2</v>
      </c>
      <c r="B148" s="6">
        <v>1</v>
      </c>
      <c r="C148" s="6">
        <v>2</v>
      </c>
      <c r="D148" s="6">
        <v>2</v>
      </c>
      <c r="E148" s="6" t="str">
        <f t="shared" si="4"/>
        <v>Enrolled Students | Pell Recipient | First Quintile</v>
      </c>
      <c r="F148" s="6" t="s">
        <v>30</v>
      </c>
      <c r="G148" s="6" t="s">
        <v>21</v>
      </c>
      <c r="H148" s="6" t="s">
        <v>14</v>
      </c>
      <c r="I148" s="6" t="s">
        <v>61</v>
      </c>
      <c r="J148" s="8">
        <f>DataEntry!D95</f>
        <v>0</v>
      </c>
    </row>
    <row r="149" spans="1:10" x14ac:dyDescent="0.25">
      <c r="A149" s="6">
        <v>2</v>
      </c>
      <c r="B149" s="6">
        <v>1</v>
      </c>
      <c r="C149" s="9">
        <v>2</v>
      </c>
      <c r="D149" s="6">
        <v>3</v>
      </c>
      <c r="E149" s="6" t="str">
        <f t="shared" si="4"/>
        <v>Enrolled Students | Pell Recipient | Second Quintile</v>
      </c>
      <c r="F149" s="6" t="s">
        <v>30</v>
      </c>
      <c r="G149" s="6" t="s">
        <v>21</v>
      </c>
      <c r="H149" s="6" t="s">
        <v>14</v>
      </c>
      <c r="I149" s="6" t="s">
        <v>62</v>
      </c>
      <c r="J149" s="8">
        <f>DataEntry!D96</f>
        <v>0</v>
      </c>
    </row>
    <row r="150" spans="1:10" x14ac:dyDescent="0.25">
      <c r="A150" s="6">
        <v>2</v>
      </c>
      <c r="B150" s="6">
        <v>1</v>
      </c>
      <c r="C150" s="9">
        <v>2</v>
      </c>
      <c r="D150" s="6">
        <v>4</v>
      </c>
      <c r="E150" s="6" t="str">
        <f t="shared" si="4"/>
        <v>Enrolled Students | Pell Recipient | Third Quintile</v>
      </c>
      <c r="F150" s="6" t="s">
        <v>30</v>
      </c>
      <c r="G150" s="6" t="s">
        <v>21</v>
      </c>
      <c r="H150" s="6" t="s">
        <v>14</v>
      </c>
      <c r="I150" s="6" t="s">
        <v>63</v>
      </c>
      <c r="J150" s="8">
        <f>DataEntry!D97</f>
        <v>0</v>
      </c>
    </row>
    <row r="151" spans="1:10" x14ac:dyDescent="0.25">
      <c r="A151" s="6">
        <v>2</v>
      </c>
      <c r="B151" s="6">
        <v>1</v>
      </c>
      <c r="C151" s="9">
        <v>2</v>
      </c>
      <c r="D151" s="6">
        <v>5</v>
      </c>
      <c r="E151" s="6" t="str">
        <f t="shared" si="4"/>
        <v>Enrolled Students | Pell Recipient | Fourth Quintile</v>
      </c>
      <c r="F151" s="6" t="s">
        <v>30</v>
      </c>
      <c r="G151" s="6" t="s">
        <v>21</v>
      </c>
      <c r="H151" s="6" t="s">
        <v>14</v>
      </c>
      <c r="I151" s="6" t="s">
        <v>64</v>
      </c>
      <c r="J151" s="8">
        <f>DataEntry!D98</f>
        <v>0</v>
      </c>
    </row>
    <row r="152" spans="1:10" x14ac:dyDescent="0.25">
      <c r="A152" s="6">
        <v>2</v>
      </c>
      <c r="B152" s="6">
        <v>1</v>
      </c>
      <c r="C152" s="9">
        <v>2</v>
      </c>
      <c r="D152" s="6">
        <v>6</v>
      </c>
      <c r="E152" s="6" t="str">
        <f t="shared" si="4"/>
        <v>Enrolled Students | Pell Recipient | Fifth Quintile</v>
      </c>
      <c r="F152" s="6" t="s">
        <v>30</v>
      </c>
      <c r="G152" s="6" t="s">
        <v>21</v>
      </c>
      <c r="H152" s="6" t="s">
        <v>14</v>
      </c>
      <c r="I152" s="6" t="s">
        <v>65</v>
      </c>
      <c r="J152" s="8">
        <f>DataEntry!D99</f>
        <v>0</v>
      </c>
    </row>
    <row r="153" spans="1:10" x14ac:dyDescent="0.25">
      <c r="A153" s="10">
        <v>2</v>
      </c>
      <c r="B153" s="10">
        <v>1</v>
      </c>
      <c r="C153" s="10">
        <v>2</v>
      </c>
      <c r="D153" s="10">
        <v>7</v>
      </c>
      <c r="E153" s="10" t="str">
        <f t="shared" si="4"/>
        <v>Enrolled Students | Pell Recipient | Unknown Quintile</v>
      </c>
      <c r="F153" s="10" t="s">
        <v>30</v>
      </c>
      <c r="G153" s="10" t="s">
        <v>21</v>
      </c>
      <c r="H153" s="10" t="s">
        <v>14</v>
      </c>
      <c r="I153" s="10" t="s">
        <v>31</v>
      </c>
      <c r="J153" s="8">
        <f>DataEntry!D100</f>
        <v>0</v>
      </c>
    </row>
    <row r="154" spans="1:10" x14ac:dyDescent="0.25">
      <c r="A154" s="3">
        <v>2</v>
      </c>
      <c r="B154" s="3">
        <v>2</v>
      </c>
      <c r="C154" s="3">
        <v>2</v>
      </c>
      <c r="D154" s="3">
        <v>0</v>
      </c>
      <c r="E154" s="3" t="str">
        <f t="shared" si="4"/>
        <v>Completed | Pell Recipient | All Quintiles</v>
      </c>
      <c r="F154" s="3" t="s">
        <v>3</v>
      </c>
      <c r="G154" s="3" t="s">
        <v>21</v>
      </c>
      <c r="H154" s="3" t="s">
        <v>14</v>
      </c>
      <c r="I154" s="4" t="s">
        <v>33</v>
      </c>
      <c r="J154" s="12">
        <f>DataEntry!F91</f>
        <v>0</v>
      </c>
    </row>
    <row r="155" spans="1:10" x14ac:dyDescent="0.25">
      <c r="A155" s="9">
        <v>2</v>
      </c>
      <c r="B155" s="9">
        <v>2</v>
      </c>
      <c r="C155" s="6">
        <v>2</v>
      </c>
      <c r="D155" s="9">
        <v>1</v>
      </c>
      <c r="E155" s="6" t="str">
        <f t="shared" si="4"/>
        <v>Completed | Pell Recipient | No Unmet Need</v>
      </c>
      <c r="F155" s="9" t="s">
        <v>3</v>
      </c>
      <c r="G155" s="6" t="s">
        <v>21</v>
      </c>
      <c r="H155" s="6" t="s">
        <v>14</v>
      </c>
      <c r="I155" s="7" t="s">
        <v>60</v>
      </c>
      <c r="J155" s="8">
        <f>DataEntry!F94</f>
        <v>0</v>
      </c>
    </row>
    <row r="156" spans="1:10" x14ac:dyDescent="0.25">
      <c r="A156" s="6">
        <v>2</v>
      </c>
      <c r="B156" s="6">
        <v>2</v>
      </c>
      <c r="C156" s="6">
        <v>2</v>
      </c>
      <c r="D156" s="6">
        <v>2</v>
      </c>
      <c r="E156" s="6" t="str">
        <f t="shared" si="4"/>
        <v>Completed | Pell Recipient | First Quintile</v>
      </c>
      <c r="F156" s="6" t="s">
        <v>3</v>
      </c>
      <c r="G156" s="6" t="s">
        <v>21</v>
      </c>
      <c r="H156" s="6" t="s">
        <v>14</v>
      </c>
      <c r="I156" s="6" t="s">
        <v>61</v>
      </c>
      <c r="J156" s="8">
        <f>DataEntry!F95</f>
        <v>0</v>
      </c>
    </row>
    <row r="157" spans="1:10" x14ac:dyDescent="0.25">
      <c r="A157" s="6">
        <v>2</v>
      </c>
      <c r="B157" s="6">
        <v>2</v>
      </c>
      <c r="C157" s="6">
        <v>2</v>
      </c>
      <c r="D157" s="6">
        <v>3</v>
      </c>
      <c r="E157" s="6" t="str">
        <f t="shared" si="4"/>
        <v>Completed | Pell Recipient | Second Quintile</v>
      </c>
      <c r="F157" s="6" t="s">
        <v>3</v>
      </c>
      <c r="G157" s="6" t="s">
        <v>21</v>
      </c>
      <c r="H157" s="6" t="s">
        <v>14</v>
      </c>
      <c r="I157" s="6" t="s">
        <v>62</v>
      </c>
      <c r="J157" s="8">
        <f>DataEntry!F96</f>
        <v>0</v>
      </c>
    </row>
    <row r="158" spans="1:10" x14ac:dyDescent="0.25">
      <c r="A158" s="6">
        <v>2</v>
      </c>
      <c r="B158" s="6">
        <v>2</v>
      </c>
      <c r="C158" s="9">
        <v>2</v>
      </c>
      <c r="D158" s="6">
        <v>4</v>
      </c>
      <c r="E158" s="6" t="str">
        <f t="shared" si="4"/>
        <v>Completed | Pell Recipient | Third Quintile</v>
      </c>
      <c r="F158" s="6" t="s">
        <v>3</v>
      </c>
      <c r="G158" s="6" t="s">
        <v>21</v>
      </c>
      <c r="H158" s="6" t="s">
        <v>14</v>
      </c>
      <c r="I158" s="6" t="s">
        <v>63</v>
      </c>
      <c r="J158" s="8">
        <f>DataEntry!F97</f>
        <v>0</v>
      </c>
    </row>
    <row r="159" spans="1:10" x14ac:dyDescent="0.25">
      <c r="A159" s="6">
        <v>2</v>
      </c>
      <c r="B159" s="6">
        <v>2</v>
      </c>
      <c r="C159" s="9">
        <v>2</v>
      </c>
      <c r="D159" s="6">
        <v>5</v>
      </c>
      <c r="E159" s="6" t="str">
        <f t="shared" si="4"/>
        <v>Completed | Pell Recipient | Fourth Quintile</v>
      </c>
      <c r="F159" s="6" t="s">
        <v>3</v>
      </c>
      <c r="G159" s="6" t="s">
        <v>21</v>
      </c>
      <c r="H159" s="6" t="s">
        <v>14</v>
      </c>
      <c r="I159" s="6" t="s">
        <v>64</v>
      </c>
      <c r="J159" s="8">
        <f>DataEntry!F98</f>
        <v>0</v>
      </c>
    </row>
    <row r="160" spans="1:10" x14ac:dyDescent="0.25">
      <c r="A160" s="6">
        <v>2</v>
      </c>
      <c r="B160" s="6">
        <v>2</v>
      </c>
      <c r="C160" s="9">
        <v>2</v>
      </c>
      <c r="D160" s="6">
        <v>6</v>
      </c>
      <c r="E160" s="6" t="str">
        <f t="shared" si="4"/>
        <v>Completed | Pell Recipient | Fifth Quintile</v>
      </c>
      <c r="F160" s="6" t="s">
        <v>3</v>
      </c>
      <c r="G160" s="6" t="s">
        <v>21</v>
      </c>
      <c r="H160" s="6" t="s">
        <v>14</v>
      </c>
      <c r="I160" s="6" t="s">
        <v>65</v>
      </c>
      <c r="J160" s="8">
        <f>DataEntry!F99</f>
        <v>0</v>
      </c>
    </row>
    <row r="161" spans="1:10" x14ac:dyDescent="0.25">
      <c r="A161" s="10">
        <v>2</v>
      </c>
      <c r="B161" s="10">
        <v>2</v>
      </c>
      <c r="C161" s="10">
        <v>2</v>
      </c>
      <c r="D161" s="10">
        <v>7</v>
      </c>
      <c r="E161" s="10" t="str">
        <f t="shared" si="4"/>
        <v>Completed | Pell Recipient | Unknown Quintile</v>
      </c>
      <c r="F161" s="10" t="s">
        <v>3</v>
      </c>
      <c r="G161" s="10" t="s">
        <v>21</v>
      </c>
      <c r="H161" s="10" t="s">
        <v>14</v>
      </c>
      <c r="I161" s="10" t="s">
        <v>31</v>
      </c>
      <c r="J161" s="8">
        <f>DataEntry!F100</f>
        <v>0</v>
      </c>
    </row>
    <row r="162" spans="1:10" x14ac:dyDescent="0.25">
      <c r="A162" s="3">
        <v>2</v>
      </c>
      <c r="B162" s="3">
        <v>1</v>
      </c>
      <c r="C162" s="3">
        <v>3</v>
      </c>
      <c r="D162" s="4">
        <v>0</v>
      </c>
      <c r="E162" s="3" t="str">
        <f t="shared" ref="E162:E177" si="5">CONCATENATE(F162, " | ",H162, " | ", I162)</f>
        <v>Enrolled Students | Non-Pell Recipient | All Quintiles</v>
      </c>
      <c r="F162" s="3" t="s">
        <v>30</v>
      </c>
      <c r="G162" s="3" t="s">
        <v>21</v>
      </c>
      <c r="H162" s="3" t="s">
        <v>15</v>
      </c>
      <c r="I162" s="4" t="s">
        <v>33</v>
      </c>
      <c r="J162" s="5">
        <f>DataEntry!D101</f>
        <v>0</v>
      </c>
    </row>
    <row r="163" spans="1:10" x14ac:dyDescent="0.25">
      <c r="A163" s="6">
        <v>2</v>
      </c>
      <c r="B163" s="6">
        <v>1</v>
      </c>
      <c r="C163" s="6">
        <v>3</v>
      </c>
      <c r="D163" s="7">
        <v>1</v>
      </c>
      <c r="E163" s="6" t="str">
        <f t="shared" si="5"/>
        <v>Enrolled Students | Non-Pell Recipient | No Unmet Need</v>
      </c>
      <c r="F163" s="6" t="s">
        <v>30</v>
      </c>
      <c r="G163" s="6" t="s">
        <v>21</v>
      </c>
      <c r="H163" s="6" t="s">
        <v>15</v>
      </c>
      <c r="I163" s="7" t="s">
        <v>60</v>
      </c>
      <c r="J163" s="8">
        <f>DataEntry!D104</f>
        <v>0</v>
      </c>
    </row>
    <row r="164" spans="1:10" x14ac:dyDescent="0.25">
      <c r="A164" s="6">
        <v>2</v>
      </c>
      <c r="B164" s="6">
        <v>1</v>
      </c>
      <c r="C164" s="6">
        <v>3</v>
      </c>
      <c r="D164" s="6">
        <v>2</v>
      </c>
      <c r="E164" s="6" t="str">
        <f t="shared" si="5"/>
        <v>Enrolled Students | Non-Pell Recipient | First Quintile</v>
      </c>
      <c r="F164" s="6" t="s">
        <v>30</v>
      </c>
      <c r="G164" s="6" t="s">
        <v>21</v>
      </c>
      <c r="H164" s="6" t="s">
        <v>15</v>
      </c>
      <c r="I164" s="6" t="s">
        <v>61</v>
      </c>
      <c r="J164" s="8">
        <f>DataEntry!D105</f>
        <v>0</v>
      </c>
    </row>
    <row r="165" spans="1:10" x14ac:dyDescent="0.25">
      <c r="A165" s="6">
        <v>2</v>
      </c>
      <c r="B165" s="6">
        <v>1</v>
      </c>
      <c r="C165" s="9">
        <v>3</v>
      </c>
      <c r="D165" s="6">
        <v>3</v>
      </c>
      <c r="E165" s="6" t="str">
        <f t="shared" si="5"/>
        <v>Enrolled Students | Non-Pell Recipient | Second Quintile</v>
      </c>
      <c r="F165" s="6" t="s">
        <v>30</v>
      </c>
      <c r="G165" s="6" t="s">
        <v>21</v>
      </c>
      <c r="H165" s="6" t="s">
        <v>15</v>
      </c>
      <c r="I165" s="6" t="s">
        <v>62</v>
      </c>
      <c r="J165" s="8">
        <f>DataEntry!D106</f>
        <v>0</v>
      </c>
    </row>
    <row r="166" spans="1:10" x14ac:dyDescent="0.25">
      <c r="A166" s="6">
        <v>2</v>
      </c>
      <c r="B166" s="6">
        <v>1</v>
      </c>
      <c r="C166" s="9">
        <v>3</v>
      </c>
      <c r="D166" s="6">
        <v>4</v>
      </c>
      <c r="E166" s="6" t="str">
        <f t="shared" si="5"/>
        <v>Enrolled Students | Non-Pell Recipient | Third Quintile</v>
      </c>
      <c r="F166" s="6" t="s">
        <v>30</v>
      </c>
      <c r="G166" s="6" t="s">
        <v>21</v>
      </c>
      <c r="H166" s="6" t="s">
        <v>15</v>
      </c>
      <c r="I166" s="6" t="s">
        <v>63</v>
      </c>
      <c r="J166" s="8">
        <f>DataEntry!D107</f>
        <v>0</v>
      </c>
    </row>
    <row r="167" spans="1:10" x14ac:dyDescent="0.25">
      <c r="A167" s="6">
        <v>2</v>
      </c>
      <c r="B167" s="6">
        <v>1</v>
      </c>
      <c r="C167" s="9">
        <v>3</v>
      </c>
      <c r="D167" s="6">
        <v>5</v>
      </c>
      <c r="E167" s="6" t="str">
        <f t="shared" si="5"/>
        <v>Enrolled Students | Non-Pell Recipient | Fourth Quintile</v>
      </c>
      <c r="F167" s="6" t="s">
        <v>30</v>
      </c>
      <c r="G167" s="6" t="s">
        <v>21</v>
      </c>
      <c r="H167" s="6" t="s">
        <v>15</v>
      </c>
      <c r="I167" s="6" t="s">
        <v>64</v>
      </c>
      <c r="J167" s="8">
        <f>DataEntry!D108</f>
        <v>0</v>
      </c>
    </row>
    <row r="168" spans="1:10" x14ac:dyDescent="0.25">
      <c r="A168" s="6">
        <v>2</v>
      </c>
      <c r="B168" s="6">
        <v>1</v>
      </c>
      <c r="C168" s="9">
        <v>3</v>
      </c>
      <c r="D168" s="6">
        <v>6</v>
      </c>
      <c r="E168" s="6" t="str">
        <f t="shared" si="5"/>
        <v>Enrolled Students | Non-Pell Recipient | Fifth Quintile</v>
      </c>
      <c r="F168" s="6" t="s">
        <v>30</v>
      </c>
      <c r="G168" s="6" t="s">
        <v>21</v>
      </c>
      <c r="H168" s="6" t="s">
        <v>15</v>
      </c>
      <c r="I168" s="6" t="s">
        <v>65</v>
      </c>
      <c r="J168" s="8">
        <f>DataEntry!D109</f>
        <v>0</v>
      </c>
    </row>
    <row r="169" spans="1:10" x14ac:dyDescent="0.25">
      <c r="A169" s="10">
        <v>2</v>
      </c>
      <c r="B169" s="10">
        <v>1</v>
      </c>
      <c r="C169" s="10">
        <v>3</v>
      </c>
      <c r="D169" s="10">
        <v>7</v>
      </c>
      <c r="E169" s="10" t="str">
        <f t="shared" si="5"/>
        <v>Enrolled Students | Non-Pell Recipient | Unknown Quintile</v>
      </c>
      <c r="F169" s="10" t="s">
        <v>30</v>
      </c>
      <c r="G169" s="10" t="s">
        <v>21</v>
      </c>
      <c r="H169" s="10" t="s">
        <v>15</v>
      </c>
      <c r="I169" s="10" t="s">
        <v>31</v>
      </c>
      <c r="J169" s="8">
        <f>DataEntry!D110</f>
        <v>0</v>
      </c>
    </row>
    <row r="170" spans="1:10" x14ac:dyDescent="0.25">
      <c r="A170" s="3">
        <v>2</v>
      </c>
      <c r="B170" s="3">
        <v>2</v>
      </c>
      <c r="C170" s="3">
        <v>3</v>
      </c>
      <c r="D170" s="3">
        <v>0</v>
      </c>
      <c r="E170" s="3" t="str">
        <f t="shared" si="5"/>
        <v>Completed | Non-Pell Recipient | All Quintiles</v>
      </c>
      <c r="F170" s="3" t="s">
        <v>3</v>
      </c>
      <c r="G170" s="3" t="s">
        <v>21</v>
      </c>
      <c r="H170" s="3" t="s">
        <v>15</v>
      </c>
      <c r="I170" s="4" t="s">
        <v>33</v>
      </c>
      <c r="J170" s="12">
        <f>DataEntry!F101</f>
        <v>0</v>
      </c>
    </row>
    <row r="171" spans="1:10" x14ac:dyDescent="0.25">
      <c r="A171" s="9">
        <v>2</v>
      </c>
      <c r="B171" s="9">
        <v>2</v>
      </c>
      <c r="C171" s="6">
        <v>3</v>
      </c>
      <c r="D171" s="9">
        <v>1</v>
      </c>
      <c r="E171" s="6" t="str">
        <f t="shared" si="5"/>
        <v>Completed | Non-Pell Recipient | No Unmet Need</v>
      </c>
      <c r="F171" s="9" t="s">
        <v>3</v>
      </c>
      <c r="G171" s="6" t="s">
        <v>21</v>
      </c>
      <c r="H171" s="6" t="s">
        <v>15</v>
      </c>
      <c r="I171" s="7" t="s">
        <v>60</v>
      </c>
      <c r="J171" s="8">
        <f>DataEntry!F104</f>
        <v>0</v>
      </c>
    </row>
    <row r="172" spans="1:10" x14ac:dyDescent="0.25">
      <c r="A172" s="6">
        <v>2</v>
      </c>
      <c r="B172" s="6">
        <v>2</v>
      </c>
      <c r="C172" s="6">
        <v>3</v>
      </c>
      <c r="D172" s="6">
        <v>2</v>
      </c>
      <c r="E172" s="6" t="str">
        <f t="shared" si="5"/>
        <v>Completed | Non-Pell Recipient | First Quintile</v>
      </c>
      <c r="F172" s="6" t="s">
        <v>3</v>
      </c>
      <c r="G172" s="6" t="s">
        <v>21</v>
      </c>
      <c r="H172" s="6" t="s">
        <v>15</v>
      </c>
      <c r="I172" s="6" t="s">
        <v>61</v>
      </c>
      <c r="J172" s="8">
        <f>DataEntry!F105</f>
        <v>0</v>
      </c>
    </row>
    <row r="173" spans="1:10" x14ac:dyDescent="0.25">
      <c r="A173" s="6">
        <v>2</v>
      </c>
      <c r="B173" s="6">
        <v>2</v>
      </c>
      <c r="C173" s="6">
        <v>3</v>
      </c>
      <c r="D173" s="6">
        <v>3</v>
      </c>
      <c r="E173" s="6" t="str">
        <f t="shared" si="5"/>
        <v>Completed | Non-Pell Recipient | Second Quintile</v>
      </c>
      <c r="F173" s="6" t="s">
        <v>3</v>
      </c>
      <c r="G173" s="6" t="s">
        <v>21</v>
      </c>
      <c r="H173" s="6" t="s">
        <v>15</v>
      </c>
      <c r="I173" s="6" t="s">
        <v>62</v>
      </c>
      <c r="J173" s="8">
        <f>DataEntry!F106</f>
        <v>0</v>
      </c>
    </row>
    <row r="174" spans="1:10" x14ac:dyDescent="0.25">
      <c r="A174" s="6">
        <v>2</v>
      </c>
      <c r="B174" s="6">
        <v>2</v>
      </c>
      <c r="C174" s="9">
        <v>3</v>
      </c>
      <c r="D174" s="6">
        <v>4</v>
      </c>
      <c r="E174" s="6" t="str">
        <f t="shared" si="5"/>
        <v>Completed | Non-Pell Recipient | Third Quintile</v>
      </c>
      <c r="F174" s="6" t="s">
        <v>3</v>
      </c>
      <c r="G174" s="6" t="s">
        <v>21</v>
      </c>
      <c r="H174" s="6" t="s">
        <v>15</v>
      </c>
      <c r="I174" s="6" t="s">
        <v>63</v>
      </c>
      <c r="J174" s="8">
        <f>DataEntry!F107</f>
        <v>0</v>
      </c>
    </row>
    <row r="175" spans="1:10" x14ac:dyDescent="0.25">
      <c r="A175" s="6">
        <v>2</v>
      </c>
      <c r="B175" s="6">
        <v>2</v>
      </c>
      <c r="C175" s="9">
        <v>3</v>
      </c>
      <c r="D175" s="6">
        <v>5</v>
      </c>
      <c r="E175" s="6" t="str">
        <f t="shared" si="5"/>
        <v>Completed | Non-Pell Recipient | Fourth Quintile</v>
      </c>
      <c r="F175" s="6" t="s">
        <v>3</v>
      </c>
      <c r="G175" s="6" t="s">
        <v>21</v>
      </c>
      <c r="H175" s="6" t="s">
        <v>15</v>
      </c>
      <c r="I175" s="6" t="s">
        <v>64</v>
      </c>
      <c r="J175" s="8">
        <f>DataEntry!F108</f>
        <v>0</v>
      </c>
    </row>
    <row r="176" spans="1:10" x14ac:dyDescent="0.25">
      <c r="A176" s="6">
        <v>2</v>
      </c>
      <c r="B176" s="6">
        <v>2</v>
      </c>
      <c r="C176" s="9">
        <v>3</v>
      </c>
      <c r="D176" s="6">
        <v>6</v>
      </c>
      <c r="E176" s="6" t="str">
        <f t="shared" si="5"/>
        <v>Completed | Non-Pell Recipient | Fifth Quintile</v>
      </c>
      <c r="F176" s="6" t="s">
        <v>3</v>
      </c>
      <c r="G176" s="6" t="s">
        <v>21</v>
      </c>
      <c r="H176" s="6" t="s">
        <v>15</v>
      </c>
      <c r="I176" s="6" t="s">
        <v>65</v>
      </c>
      <c r="J176" s="8">
        <f>DataEntry!F109</f>
        <v>0</v>
      </c>
    </row>
    <row r="177" spans="1:10" x14ac:dyDescent="0.25">
      <c r="A177" s="10">
        <v>2</v>
      </c>
      <c r="B177" s="10">
        <v>2</v>
      </c>
      <c r="C177" s="10">
        <v>3</v>
      </c>
      <c r="D177" s="10">
        <v>7</v>
      </c>
      <c r="E177" s="10" t="str">
        <f t="shared" si="5"/>
        <v>Completed | Non-Pell Recipient | Unknown Quintile</v>
      </c>
      <c r="F177" s="10" t="s">
        <v>3</v>
      </c>
      <c r="G177" s="10" t="s">
        <v>21</v>
      </c>
      <c r="H177" s="10" t="s">
        <v>15</v>
      </c>
      <c r="I177" s="10" t="s">
        <v>31</v>
      </c>
      <c r="J177" s="11">
        <f>DataEntry!F110</f>
        <v>0</v>
      </c>
    </row>
  </sheetData>
  <sheetProtection algorithmName="SHA-512" hashValue="NE4BTvXw5SdNQ2fNl8dq0TuMlWRl0wZxnCVIq5vYwiTu+c5286sXrp8TLyfLTwyuwRk6sxTMe59RfZeVVB7MyA==" saltValue="bbyBJJZDBtDUA/FrE5rFxA==" spinCount="100000" sheet="1" objects="1" scenarios="1"/>
  <autoFilter ref="A1:J177" xr:uid="{00000000-0009-0000-0000-000003000000}"/>
  <sortState xmlns:xlrd2="http://schemas.microsoft.com/office/spreadsheetml/2017/richdata2" ref="A2:J177">
    <sortCondition ref="A2:A177"/>
    <sortCondition ref="C2:C177"/>
    <sortCondition ref="B2:B177"/>
    <sortCondition ref="D2:D177"/>
  </sortState>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DD597CC5827B4BBDD0B0E54D131A82" ma:contentTypeVersion="14" ma:contentTypeDescription="Create a new document." ma:contentTypeScope="" ma:versionID="ff09f316f94dd26a30b4f653bd1148a3">
  <xsd:schema xmlns:xsd="http://www.w3.org/2001/XMLSchema" xmlns:xs="http://www.w3.org/2001/XMLSchema" xmlns:p="http://schemas.microsoft.com/office/2006/metadata/properties" xmlns:ns1="http://schemas.microsoft.com/sharepoint/v3" xmlns:ns3="248670a6-fb34-4b14-a986-d75bf2c5a9dd" xmlns:ns4="a8848554-8a75-4a06-a4d6-f4b234f8c1aa" targetNamespace="http://schemas.microsoft.com/office/2006/metadata/properties" ma:root="true" ma:fieldsID="1cdd941ba99f303dd2f5fee2ddf3f42d" ns1:_="" ns3:_="" ns4:_="">
    <xsd:import namespace="http://schemas.microsoft.com/sharepoint/v3"/>
    <xsd:import namespace="248670a6-fb34-4b14-a986-d75bf2c5a9dd"/>
    <xsd:import namespace="a8848554-8a75-4a06-a4d6-f4b234f8c1aa"/>
    <xsd:element name="properties">
      <xsd:complexType>
        <xsd:sequence>
          <xsd:element name="documentManagement">
            <xsd:complexType>
              <xsd:all>
                <xsd:element ref="ns3:SharedWithUsers" minOccurs="0"/>
                <xsd:element ref="ns1:IMAddres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MAddress" ma:index="9" nillable="true" ma:displayName="IM Address" ma:internalName="IMAddres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670a6-fb34-4b14-a986-d75bf2c5a9d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48554-8a75-4a06-a4d6-f4b234f8c1a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ddress xmlns="http://schemas.microsoft.com/sharepoint/v3" xsi:nil="true"/>
  </documentManagement>
</p:properties>
</file>

<file path=customXml/itemProps1.xml><?xml version="1.0" encoding="utf-8"?>
<ds:datastoreItem xmlns:ds="http://schemas.openxmlformats.org/officeDocument/2006/customXml" ds:itemID="{923545C9-091F-47D8-9018-6599A283C1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48670a6-fb34-4b14-a986-d75bf2c5a9dd"/>
    <ds:schemaRef ds:uri="a8848554-8a75-4a06-a4d6-f4b234f8c1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961CE0-27F7-4FC9-8A6C-B61736B301D1}">
  <ds:schemaRefs>
    <ds:schemaRef ds:uri="http://schemas.microsoft.com/sharepoint/v3/contenttype/forms"/>
  </ds:schemaRefs>
</ds:datastoreItem>
</file>

<file path=customXml/itemProps3.xml><?xml version="1.0" encoding="utf-8"?>
<ds:datastoreItem xmlns:ds="http://schemas.openxmlformats.org/officeDocument/2006/customXml" ds:itemID="{27D97059-39C8-4116-8D2B-BC47D0F1616D}">
  <ds:schemaRefs>
    <ds:schemaRef ds:uri="http://schemas.openxmlformats.org/package/2006/metadata/core-properties"/>
    <ds:schemaRef ds:uri="http://schemas.microsoft.com/office/2006/documentManagement/types"/>
    <ds:schemaRef ds:uri="248670a6-fb34-4b14-a986-d75bf2c5a9dd"/>
    <ds:schemaRef ds:uri="http://purl.org/dc/terms/"/>
    <ds:schemaRef ds:uri="http://purl.org/dc/elements/1.1/"/>
    <ds:schemaRef ds:uri="http://schemas.microsoft.com/office/2006/metadata/properties"/>
    <ds:schemaRef ds:uri="http://schemas.microsoft.com/office/infopath/2007/PartnerControls"/>
    <ds:schemaRef ds:uri="http://www.w3.org/XML/1998/namespace"/>
    <ds:schemaRef ds:uri="a8848554-8a75-4a06-a4d6-f4b234f8c1aa"/>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DataEntry</vt:lpstr>
      <vt:lpstr>Cost</vt:lpstr>
      <vt:lpstr>GraphControls</vt:lpstr>
      <vt:lpstr>WorkingData</vt:lpstr>
      <vt:lpstr>Category</vt:lpstr>
      <vt:lpstr>Pell</vt:lpstr>
      <vt:lpstr>Cost!Print_Area</vt:lpstr>
      <vt:lpstr>Race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E</dc:creator>
  <cp:lastModifiedBy>Mugglestone, Konrad</cp:lastModifiedBy>
  <cp:lastPrinted>2019-08-28T20:55:48Z</cp:lastPrinted>
  <dcterms:created xsi:type="dcterms:W3CDTF">2019-06-23T23:54:37Z</dcterms:created>
  <dcterms:modified xsi:type="dcterms:W3CDTF">2020-01-29T03:36:09Z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0x0101007CDD597CC5827B4BBDD0B0E54D131A82</vt:lpwstr>
  </property>
</Properties>
</file>